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255" windowWidth="13830" windowHeight="14985" activeTab="5"/>
  </bookViews>
  <sheets>
    <sheet name="03 3 - ÚT" sheetId="1" r:id="rId1"/>
    <sheet name="03 4 - rozvody plynu" sheetId="2" r:id="rId2"/>
    <sheet name="03 5 VZT" sheetId="3" r:id="rId3"/>
    <sheet name="03 6 Kanalizace" sheetId="4" r:id="rId4"/>
    <sheet name="03 6 Vodovod" sheetId="5" r:id="rId5"/>
    <sheet name="03 7 Elektroinstalace" sheetId="6" r:id="rId6"/>
    <sheet name="04 12 Pol" sheetId="7" r:id="rId7"/>
    <sheet name="06 3 Pol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_FilterDatabase" localSheetId="0" hidden="1">'03 3 - ÚT'!$C$86:$K$86</definedName>
    <definedName name="_xlnm._FilterDatabase" localSheetId="1" hidden="1">'03 4 - rozvody plynu'!$C$86:$K$86</definedName>
    <definedName name="_xlnm._FilterDatabase" localSheetId="7" hidden="1">'06 3 Pol'!$C$88:$K$88</definedName>
    <definedName name="CisloRozpoctu">'[3]Krycí list'!$C$2</definedName>
    <definedName name="cislostavby">'[3]Krycí list'!$A$7</definedName>
    <definedName name="DPHSn">'[4]Stavba'!$G$24</definedName>
    <definedName name="DPHSni" localSheetId="6">'[7]Stavba'!$G$24</definedName>
    <definedName name="DPHSni" localSheetId="7">'[5]Stavba'!$G$24</definedName>
    <definedName name="DPHSni">'[6]Stavba'!$G$24</definedName>
    <definedName name="DPHZakl" localSheetId="6">'[7]Stavba'!$G$26</definedName>
    <definedName name="DPHZakl" localSheetId="7">'[5]Stavba'!$G$26</definedName>
    <definedName name="DPHZakl">'[6]Stavba'!$G$26</definedName>
    <definedName name="Excel_BuiltIn_Print_Area" localSheetId="2">'03 5 VZT'!$A$1:$I$62</definedName>
    <definedName name="Excel_BuiltIn_Print_Area" localSheetId="2">'03 5 VZT'!$A$1:$I$60</definedName>
    <definedName name="Mena" localSheetId="6">'[7]Stavba'!$J$29</definedName>
    <definedName name="Mena" localSheetId="7">'[5]Stavba'!$J$29</definedName>
    <definedName name="Mena">'[6]Stavba'!$J$29</definedName>
    <definedName name="NazevRozpoctu">'[3]Krycí list'!$D$2</definedName>
    <definedName name="nazevstavby">'[3]Krycí list'!$C$7</definedName>
    <definedName name="_xlnm.Print_Titles" localSheetId="0">'03 3 - ÚT'!$86:$86</definedName>
    <definedName name="_xlnm.Print_Titles" localSheetId="1">'03 4 - rozvody plynu'!$86:$86</definedName>
    <definedName name="_xlnm.Print_Titles" localSheetId="5">'03 7 Elektroinstalace'!$58:$58</definedName>
    <definedName name="_xlnm.Print_Titles" localSheetId="7">'06 3 Pol'!$88:$88</definedName>
    <definedName name="_xlnm.Print_Area" localSheetId="0">'03 3 - ÚT'!$C$4:$J$36,'03 3 - ÚT'!$C$42:$J$68,'03 3 - ÚT'!$C$74:$K$292</definedName>
    <definedName name="_xlnm.Print_Area" localSheetId="1">'03 4 - rozvody plynu'!$C$4:$J$36,'03 4 - rozvody plynu'!$C$42:$J$68,'03 4 - rozvody plynu'!$C$74:$K$204</definedName>
    <definedName name="_xlnm.Print_Area" localSheetId="2">'03 5 VZT'!$A$1:$K$68</definedName>
    <definedName name="_xlnm.Print_Area" localSheetId="3">'03 6 Kanalizace'!$B$3:$H$200</definedName>
    <definedName name="_xlnm.Print_Area" localSheetId="4">'03 6 Vodovod'!$B$3:$H$202</definedName>
    <definedName name="_xlnm.Print_Area" localSheetId="5">'03 7 Elektroinstalace'!$B$1:$N$248</definedName>
    <definedName name="_xlnm.Print_Area" localSheetId="6">'04 12 Pol'!$A$2:$F$69</definedName>
    <definedName name="_xlnm.Print_Area" localSheetId="7">'06 3 Pol'!$C$4:$J$36,'06 3 Pol'!$C$42:$J$70,'06 3 Pol'!$C$76:$K$204</definedName>
    <definedName name="PocetMJ" localSheetId="6">#REF!</definedName>
    <definedName name="PocetMJ">#REF!</definedName>
    <definedName name="SazbaDPH1">'[3]Krycí list'!$C$30</definedName>
    <definedName name="SazbaDPH2">'[3]Krycí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ZakladDPHSni" localSheetId="6">'[7]Stavba'!$G$23</definedName>
    <definedName name="ZakladDPHSni" localSheetId="7">'[5]Stavba'!$G$23</definedName>
    <definedName name="ZakladDPHSni">'[6]Stavba'!$G$23</definedName>
    <definedName name="ZakladDPHZakl" localSheetId="6">'[7]Stavba'!$G$25</definedName>
    <definedName name="ZakladDPHZakl" localSheetId="7">'[5]Stavba'!$G$25</definedName>
    <definedName name="ZakladDPHZakl">'[6]Stavba'!$G$25</definedName>
    <definedName name="Zaokrouhleni" localSheetId="6">'[7]Stavba'!$G$27</definedName>
    <definedName name="Zaokrouhleni" localSheetId="7">'[5]Stavba'!$G$27</definedName>
    <definedName name="Zaokrouhleni">'[6]Stavba'!$G$27</definedName>
  </definedNames>
  <calcPr fullCalcOnLoad="1"/>
</workbook>
</file>

<file path=xl/sharedStrings.xml><?xml version="1.0" encoding="utf-8"?>
<sst xmlns="http://schemas.openxmlformats.org/spreadsheetml/2006/main" count="6209" uniqueCount="1478">
  <si>
    <t>List obsahuje:</t>
  </si>
  <si>
    <t>1) Krycí list soupisu</t>
  </si>
  <si>
    <t>2) Rekapitulace</t>
  </si>
  <si>
    <t>3) Soupis prací</t>
  </si>
  <si>
    <t>Zpět na list:</t>
  </si>
  <si>
    <t>Rekapitulace stavby</t>
  </si>
  <si>
    <t>&gt;&gt;  skryté sloupce  &lt;&lt;</t>
  </si>
  <si>
    <t>{7f60265e-34a4-4ed2-bf2a-85218f5e5f4b}</t>
  </si>
  <si>
    <t>2</t>
  </si>
  <si>
    <t>KRYCÍ LIST SOUPISU</t>
  </si>
  <si>
    <t>v ---  níže se nacházejí doplnkové a pomocné údaje k sestavám  --- v</t>
  </si>
  <si>
    <t>False</t>
  </si>
  <si>
    <t>Stavba:</t>
  </si>
  <si>
    <t>Objekt:</t>
  </si>
  <si>
    <t>03 - vytápění</t>
  </si>
  <si>
    <t>KSO:</t>
  </si>
  <si>
    <t/>
  </si>
  <si>
    <t>CC-CZ:</t>
  </si>
  <si>
    <t>Místo:</t>
  </si>
  <si>
    <t>Praha</t>
  </si>
  <si>
    <t>Datum:</t>
  </si>
  <si>
    <t>Zadavatel:</t>
  </si>
  <si>
    <t>IČ:</t>
  </si>
  <si>
    <t>Městská část Praha 4, Antala Staška 2059/80b</t>
  </si>
  <si>
    <t>DIČ:</t>
  </si>
  <si>
    <t>Uchazeč:</t>
  </si>
  <si>
    <t>Projektant:</t>
  </si>
  <si>
    <t>Poznámka:</t>
  </si>
  <si>
    <t>Zpracováno dle metodiky ÚRS s maximálním zatříděním položek (popisu činností) dle Třídníku stavebních konstrukcí a prací. Položky, které databáze neobsahuje, oceněny dle brutto ceníků příslušných dodavatelů.
Jsou-li ve výkazu výměr uvedeny odkazy na firmy, názvy nebo specifická označení výrobků apod., jsou takové odkazy pouze informativní a slouží pouze pro určení technické úrovně a provozních parametrů. Z zhotoviteli umožňují v souladu s §44, zákona č. 137/2006 Sb. o veřejných zakázkách použít i jiných kvalitativně a technicky obdobných zařízení, která mají podobnou nebo minimálně stejnou kvalitu, účinnost a výkon, parametry použití, ev. hlučnost (která bezpodmínečně splňuje platné hygienické normy). 
Celková množství u jednotlivých položek (kusy, metry) byla odměřena a sečtena ručně a digitálně z výkresů.</t>
  </si>
  <si>
    <t>Cena bez DPH</t>
  </si>
  <si>
    <t>Základ daně</t>
  </si>
  <si>
    <t>Sazba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</si>
  <si>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</si>
  <si>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</si>
  <si>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</si>
  <si>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</si>
  <si>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</si>
  <si>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</si>
  <si>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</si>
  <si>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</si>
  <si>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</si>
  <si>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</si>
  <si>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ČLENĚNÍ SOUPISU PRACÍ</t>
  </si>
  <si>
    <t>Kód dílu - Popis</t>
  </si>
  <si>
    <t>Cena celkem [CZK]</t>
  </si>
  <si>
    <t>Náklady soupisu celkem</t>
  </si>
  <si>
    <t>-1</t>
  </si>
  <si>
    <t>PSV - Práce a dodávky PSV</t>
  </si>
  <si>
    <t xml:space="preserve">    713 - Izolace tepelné</t>
  </si>
  <si>
    <t xml:space="preserve">    721 - Zdravotechnika - vnitřní kanalizace</t>
  </si>
  <si>
    <t xml:space="preserve">    731 - Ústřední vytápění - kotelny</t>
  </si>
  <si>
    <t xml:space="preserve">    732 - Ústřední vytápění - strojovny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</si>
  <si>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</si>
  <si>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</si>
  <si>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</si>
  <si>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>HZS - Hodinové zúčtovací sazby</t>
  </si>
  <si>
    <t>VRN - Vedlejší rozpočtové náklady</t>
  </si>
  <si>
    <t xml:space="preserve">    VRN4 - Inženýrská činnost</t>
  </si>
  <si>
    <t>SOUPIS PRACÍ</t>
  </si>
  <si>
    <t>PČ</t>
  </si>
  <si>
    <t>Typ</t>
  </si>
  <si>
    <t>Kód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</si>
  <si>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</si>
  <si>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</si>
  <si>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</si>
  <si>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</si>
  <si>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</si>
  <si>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</si>
  <si>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</si>
  <si>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</si>
  <si>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</si>
  <si>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</si>
  <si>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</si>
  <si>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</si>
  <si>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D</t>
  </si>
  <si>
    <t>PSV</t>
  </si>
  <si>
    <t>Práce a dodávky PSV</t>
  </si>
  <si>
    <t>0</t>
  </si>
  <si>
    <t>ROZPOCET</t>
  </si>
  <si>
    <t>713</t>
  </si>
  <si>
    <t>Izolace tepelné</t>
  </si>
  <si>
    <t>1</t>
  </si>
  <si>
    <t>K</t>
  </si>
  <si>
    <t>713463131</t>
  </si>
  <si>
    <t>Montáž izolace tepelné potrubí potrubními pouzdry bez úpravy slepenými 1x tl izolace do 25 mm</t>
  </si>
  <si>
    <t>m</t>
  </si>
  <si>
    <t>CS ÚRS 2016 01</t>
  </si>
  <si>
    <t>16</t>
  </si>
  <si>
    <t>-1289726266</t>
  </si>
  <si>
    <t>PP</t>
  </si>
  <si>
    <t>Montáž izolace tepelné potrubí a ohybů tvarovkami nebo deskami potrubními pouzdry bez povrchové úpravy (izolační materiál ve specifikaci) přilepenými v příčných a podélných spojích izolace potrubí do 25 mm jednovrstvá, tloušťky izolace</t>
  </si>
  <si>
    <t>VV</t>
  </si>
  <si>
    <t>dle potrubí v podlaze</t>
  </si>
  <si>
    <t>True</t>
  </si>
  <si>
    <t>120+26+10+10</t>
  </si>
  <si>
    <t>M</t>
  </si>
  <si>
    <t>283770950</t>
  </si>
  <si>
    <t>izolace potrubí návleková 15 x 13 mm</t>
  </si>
  <si>
    <t>32</t>
  </si>
  <si>
    <t>-1713759727</t>
  </si>
  <si>
    <t>Tvarovky z lehčených plastů izolace potrubí návleková vnitřní průměr x tl. izolace [mm], délka  2 m 15 x 13</t>
  </si>
  <si>
    <t>3</t>
  </si>
  <si>
    <t>283771050</t>
  </si>
  <si>
    <t>izolace potrubí návleková 18 x 13 mm</t>
  </si>
  <si>
    <t>-1236567716</t>
  </si>
  <si>
    <t>Tvarovky z lehčených plastů izolace potrubí návleková vnitřní průměr x tl. izolace [mm], délka  2 m 18 x 13</t>
  </si>
  <si>
    <t>4</t>
  </si>
  <si>
    <t>283771040</t>
  </si>
  <si>
    <t>izolace potrubí návleková 22 x 13 mm</t>
  </si>
  <si>
    <t>-1383809327</t>
  </si>
  <si>
    <t>Tvarovky z lehčených plastů izolace potrubí návleková vnitřní průměr x tl. izolace [mm], délka  2 m 22 x 13</t>
  </si>
  <si>
    <t>5</t>
  </si>
  <si>
    <t>283771120</t>
  </si>
  <si>
    <t>izolace potrubí návleková 28 x 13 mm</t>
  </si>
  <si>
    <t>138163849</t>
  </si>
  <si>
    <t>Tvarovky z lehčených plastů izolace potrubí návleková vnitřní průměr x tl. izolace [mm], délka  2 m 28 x 13</t>
  </si>
  <si>
    <t>6</t>
  </si>
  <si>
    <t>713463311</t>
  </si>
  <si>
    <t>Montáž izolace tepelné potrubí potrubními pouzdry s Al fólií s přesahem Al páskou 1x D do 50 mm</t>
  </si>
  <si>
    <t>1903941057</t>
  </si>
  <si>
    <t>Montáž izolace tepelné potrubí a ohybů tvarovkami nebo deskami potrubními pouzdry s povrchovou úpravou hliníkovou fólií se samolepícím přesahem (izolační materiál ve specifikaci) přelepenými samolepící hliníkovou páskou potrubí D do 50 mm jednovrstvá</t>
  </si>
  <si>
    <t>potrubí v kotelně</t>
  </si>
  <si>
    <t>16+4+14</t>
  </si>
  <si>
    <t>7</t>
  </si>
  <si>
    <t>631545110</t>
  </si>
  <si>
    <t>pouzdro potrubní izolační minerální vlna s Al folií 28/25 mm</t>
  </si>
  <si>
    <t>-833366480</t>
  </si>
  <si>
    <t>Vlákno minerální a výrobky z něj (desky, skruže, pásy, rohože, vložkové pytle apod.) výrobky z minerální vlny - pouzdro potrubní izolační s povrchem kašírovaným hliníkovou folií (první číselný údaj v označení výrobků znamená vnitřní průměr v mm, druhý číselný údaj označuje tloušťku tepelné izolace v mm) - tl. izolační vrstvy 25 mm 28/25 mm</t>
  </si>
  <si>
    <t>8</t>
  </si>
  <si>
    <t>631545320</t>
  </si>
  <si>
    <t>pouzdro potrubní izolační  minerální vlna s Al folií 35/30 mm</t>
  </si>
  <si>
    <t>-5362363</t>
  </si>
  <si>
    <t>Vlákno minerální a výrobky z něj (desky, skruže, pásy, rohože, vložkové pytle apod.) výrobky z minerální vlny - pouzdro potrubní izolační s povrchem kašírovaným hliníkovou folií (první číselný údaj v označení výrobků znamená vnitřní průměr v mm, druhý číselný údaj označuje tloušťku tepelné izolace v mm) - tl.izolační vrstvy 30 mm 35/30 mm</t>
  </si>
  <si>
    <t>9</t>
  </si>
  <si>
    <t>631546050</t>
  </si>
  <si>
    <t>pouzdro potrubní izolační  minerální vlna s Al folií 60/50 mm</t>
  </si>
  <si>
    <t>-1992005194</t>
  </si>
  <si>
    <t>Vlákno minerální a výrobky z něj (desky, skruže, pásy, rohože, vložkové pytle apod.) výrobky z minerální vlny - pouzdro potrubní izolační s povrchem kašírovaným hliníkovou folií (první číselný údaj v označení výrobků znamená vnitřní průměr v mm, druhý číselný údaj označuje tloušťku tepelné izolace v mm) - tl.izolační vrstvy 50 mm 60/50 mm</t>
  </si>
  <si>
    <t>10</t>
  </si>
  <si>
    <t>998713101</t>
  </si>
  <si>
    <t>Přesun hmot tonážní pro izolace tepelné v objektech v do 6 m</t>
  </si>
  <si>
    <t>t</t>
  </si>
  <si>
    <t>-540850339</t>
  </si>
  <si>
    <t>Přesun hmot pro izolace tepelné stanovený z hmotnosti přesunovaného materiálu vodorovná dopravní vzdálenost do 50 m v objektech výšky do 6 m</t>
  </si>
  <si>
    <t>11</t>
  </si>
  <si>
    <t>998713181</t>
  </si>
  <si>
    <t>Příplatek k přesunu hmot tonážní 713 prováděný bez použití mechanizace</t>
  </si>
  <si>
    <t>1512884879</t>
  </si>
  <si>
    <t>Přesun hmot pro izolace tepelné stanovený z hmotnosti přesunovaného materiálu Příplatek k cenám za přesun prováděný bez použití mechanizace pro jakoukoliv výšku objektu</t>
  </si>
  <si>
    <t>721</t>
  </si>
  <si>
    <t>Zdravotechnika - vnitřní kanalizace</t>
  </si>
  <si>
    <t>12</t>
  </si>
  <si>
    <t>72117372R</t>
  </si>
  <si>
    <t>Potrubí kanalizační z PE připojovací DN 32</t>
  </si>
  <si>
    <t>821528591</t>
  </si>
  <si>
    <t>Potrubí z plastových trub polyetylenové (PE) svařované připojovací DN 40</t>
  </si>
  <si>
    <t>odvod kondenzátu</t>
  </si>
  <si>
    <t>13</t>
  </si>
  <si>
    <t>721226R01</t>
  </si>
  <si>
    <t>Kalich pro úkapy DN 32 se zápachovou uzávěrkou a přídavnou mechanickou uzávěrkou - kuličkou pro suchý stav</t>
  </si>
  <si>
    <t>kus</t>
  </si>
  <si>
    <t>2057843408</t>
  </si>
  <si>
    <t>731</t>
  </si>
  <si>
    <t>Ústřední vytápění - kotelny</t>
  </si>
  <si>
    <t>14</t>
  </si>
  <si>
    <t>731244494</t>
  </si>
  <si>
    <t>Montáž kotle ocelového závěsného na plyn kondenzačního o výkonu do 45 kW</t>
  </si>
  <si>
    <t>soubor</t>
  </si>
  <si>
    <t>734709426</t>
  </si>
  <si>
    <t>Kotle ocelové teplovodní plynové závěsné kondenzační montáž kotlů kondenzačních ostatních typů o výkonu přes 28 do 45 kW</t>
  </si>
  <si>
    <t>15</t>
  </si>
  <si>
    <t>484R00001</t>
  </si>
  <si>
    <t>kotel plynový kondenzační do kaskády  5,0 - 45 kW</t>
  </si>
  <si>
    <t>95911263</t>
  </si>
  <si>
    <t>Kotle ocelové o výkonech do 50 kW včetně pro bytové ústřední vytápění a rodinné domy kotle plynové kondenzační do kaskády 5,0 - 45 kW (např. BAXI LUNA DUOTEC MP+ 1.50)</t>
  </si>
  <si>
    <t>484R00002</t>
  </si>
  <si>
    <t>Připojovací sada (připojení 2 kotlů, zabezpečovací a signalizační prvky)</t>
  </si>
  <si>
    <t>32499477</t>
  </si>
  <si>
    <t>17</t>
  </si>
  <si>
    <t>731810322</t>
  </si>
  <si>
    <t>Nucený odtah spalin soustředným potrubím pro kondenzační kotel svislý 80/125 mm přes plochou střechu</t>
  </si>
  <si>
    <t>843447356</t>
  </si>
  <si>
    <t>Nucené odtahy spalin od kondenzačních kotlů soustředným potrubím vedeným svisle plochou střechou, průměru 80/125 mm</t>
  </si>
  <si>
    <t>18</t>
  </si>
  <si>
    <t>731810342</t>
  </si>
  <si>
    <t>Prodloužení soustředného potrubí pro kondenzační kotel průměru 80/125 mm</t>
  </si>
  <si>
    <t>398130136</t>
  </si>
  <si>
    <t>Nucené odtahy spalin od kondenzačních kotlů prodloužení soustředného potrubí, průměru 80/125 mm</t>
  </si>
  <si>
    <t>19</t>
  </si>
  <si>
    <t>73181034R</t>
  </si>
  <si>
    <t>Vertikální komínová koncovka průměru 80/125 mm</t>
  </si>
  <si>
    <t>708672689</t>
  </si>
  <si>
    <t>20</t>
  </si>
  <si>
    <t>998731101</t>
  </si>
  <si>
    <t>Přesun hmot tonážní pro kotelny v objektech v do 6 m</t>
  </si>
  <si>
    <t>-2145303184</t>
  </si>
  <si>
    <t>Přesun hmot pro kotelny stanovený z hmotnosti přesunovaného materiálu vodorovná dopravní vzdálenost do 50 m v objektech výšky do 6 m</t>
  </si>
  <si>
    <t>21</t>
  </si>
  <si>
    <t>998731181</t>
  </si>
  <si>
    <t>Příplatek k přesunu hmot tonážní 731 prováděný bez použití mechanizace</t>
  </si>
  <si>
    <t>661823307</t>
  </si>
  <si>
    <t>Přesun hmot pro kotelny stanovený z hmotnosti přesunovaného materiálu Příplatek k cenám za přesun prováděný bez použití mechanizace pro jakoukoliv výšku objektu</t>
  </si>
  <si>
    <t>732</t>
  </si>
  <si>
    <t>Ústřední vytápění - strojovny</t>
  </si>
  <si>
    <t>22</t>
  </si>
  <si>
    <t>732112128</t>
  </si>
  <si>
    <t>Rozdělovač sdružený hydraulický DN 65 přírubový</t>
  </si>
  <si>
    <t>1390367923</t>
  </si>
  <si>
    <t>Rozdělovače a sběrače sdružené hydraulické přírubové (průtok Q m3/h - výkon kW) DN 65 (10 m3/h - 250 kW)</t>
  </si>
  <si>
    <t>23</t>
  </si>
  <si>
    <t>732113103</t>
  </si>
  <si>
    <t>Vyrovnávač dynamických tlaků DN 65 PN 6 hydraulický přírubový</t>
  </si>
  <si>
    <t>1605686111</t>
  </si>
  <si>
    <t>Rozdělovače a sběrače hydraulické vyrovnávače dynamických tlaků přírubové PN 6 (průtok Q m3/h) DN 65 (8,5 m3/h)</t>
  </si>
  <si>
    <t>24</t>
  </si>
  <si>
    <t>732211125</t>
  </si>
  <si>
    <t>Ohřívač stacionární zásobníkový s jedním výměníkem PN 1,0/1,6 o objemu 975 l v.pl. 4,50 m2</t>
  </si>
  <si>
    <t>639791646</t>
  </si>
  <si>
    <t>Nepřímotopné zásobníkové ohřívače TUV stacionární s jedním teplosměnným výměníkem PN 1,0 MPa/1,6 MPa, t = 95 st.C/110 st.C objem zásobníku / v.pl. m2 výměníku 975 l / 4,50 m2 (např. OKC 1000 NTR/1 MPa)</t>
  </si>
  <si>
    <t>25</t>
  </si>
  <si>
    <t>732331615</t>
  </si>
  <si>
    <t>Nádoba tlaková expanzní s membránou závitové připojení PN 0,6 o objemu 35 litrů</t>
  </si>
  <si>
    <t>344319577</t>
  </si>
  <si>
    <t>Nádoby expanzní tlakové s membránou bez pojistného ventilu se závitovým připojením PN 0,6 o objemu (např. Expanzomat NG) 35 l</t>
  </si>
  <si>
    <t>26</t>
  </si>
  <si>
    <t>732331777</t>
  </si>
  <si>
    <t>Příslušenství k expanzním nádobám bezpečnostní uzávěr G 3/4 k měření tlaku</t>
  </si>
  <si>
    <t>112597809</t>
  </si>
  <si>
    <t>Nádoby expanzní tlakové příslušenství k expanzním nádobám bezpečnostní uzávěr k měření tlaku G 3/4</t>
  </si>
  <si>
    <t>27</t>
  </si>
  <si>
    <t>732421419</t>
  </si>
  <si>
    <t>Čerpadlo teplovodní mokroběžné závitové oběhové DN 25 výtlak do 8,0 m průtok 4,0 m3/h pro vytápění</t>
  </si>
  <si>
    <t>-1507529454</t>
  </si>
  <si>
    <t>Čerpadla teplovodní závitová mokroběžná oběhová pro teplovodní vytápění (elektronicky řízená) PN 10, do 110 st.C DN přípojky/dopravní výška H (m) - čerpací výkon Q (m3/h) DN 25 / do 8,0 m / 4,0 m3/h (např. Magna3 25-80)</t>
  </si>
  <si>
    <t>28</t>
  </si>
  <si>
    <t>732421402</t>
  </si>
  <si>
    <t>Čerpadlo teplovodní mokroběžné závitové oběhové DN 25 výtlak do 4,0 m průtok 2,2 m3/h pro vytápění</t>
  </si>
  <si>
    <t>-1494041635</t>
  </si>
  <si>
    <t>Čerpadla teplovodní závitová mokroběžná oběhová pro teplovodní vytápění (elektronicky řízená) PN 10, do 110 st.C DN přípojky/dopravní výška H (m) - čerpací výkon Q (m3/h) DN 25 / do 4,0 m / 2,2 m3/h (např. ALPHA2 25-40)</t>
  </si>
  <si>
    <t>29</t>
  </si>
  <si>
    <t>998732101</t>
  </si>
  <si>
    <t>Přesun hmot tonážní pro strojovny v objektech v do 6 m</t>
  </si>
  <si>
    <t>-444831683</t>
  </si>
  <si>
    <t>Přesun hmot pro strojovny stanovený z hmotnosti přesunovaného materiálu vodorovná dopravní vzdálenost do 50 m v objektech výšky do 6 m</t>
  </si>
  <si>
    <t>30</t>
  </si>
  <si>
    <t>998732181</t>
  </si>
  <si>
    <t>Příplatek k přesunu hmot tonážní 732 prováděný bez použití mechanizace</t>
  </si>
  <si>
    <t>-1708947453</t>
  </si>
  <si>
    <t>Přesun hmot pro strojovny stanovený z hmotnosti přesunovaného materiálu Příplatek k cenám za přesun prováděný bez použití mechanizace pro jakoukoliv výšku objektu</t>
  </si>
  <si>
    <t>733</t>
  </si>
  <si>
    <t>Ústřední vytápění - rozvodné potrubí</t>
  </si>
  <si>
    <t>31</t>
  </si>
  <si>
    <t>733121218</t>
  </si>
  <si>
    <t>Potrubí ocelové hladké bezešvé v kotelnách nebo strojovnách D 57x2,9</t>
  </si>
  <si>
    <t>25291517</t>
  </si>
  <si>
    <t>Potrubí z trubek ocelových hladkých bezešvých tvářených za tepla v kotelnách a strojovnách D 57/2,9</t>
  </si>
  <si>
    <t>733190219</t>
  </si>
  <si>
    <t>Zkouška těsnosti potrubí ocelové hladké přes D 51x2,6 do D 60,3x2,9</t>
  </si>
  <si>
    <t>-1104084843</t>
  </si>
  <si>
    <t>Zkoušky těsnosti potrubí, manžety prostupové z trubek ocelových zkoušky těsnosti potrubí (za provozu) z trubek ocelových hladkých D přes 51/2,6 do 60,3/2,9</t>
  </si>
  <si>
    <t>dle potrubí</t>
  </si>
  <si>
    <t>33</t>
  </si>
  <si>
    <t>733223202</t>
  </si>
  <si>
    <t>Potrubí měděné tvrdé spojované tvrdým pájením D 15x1</t>
  </si>
  <si>
    <t>25820793</t>
  </si>
  <si>
    <t>Potrubí z trubek měděných tvrdých spojovaných tvrdým pájením D 15/1</t>
  </si>
  <si>
    <t>2*(5+6+7+7+2+5+11+5+6+6)</t>
  </si>
  <si>
    <t>34</t>
  </si>
  <si>
    <t>733223203</t>
  </si>
  <si>
    <t>Potrubí měděné tvrdé spojované tvrdým pájením D 18x1</t>
  </si>
  <si>
    <t>-2087881177</t>
  </si>
  <si>
    <t>Potrubí z trubek měděných tvrdých spojovaných tvrdým pájením D 18/1</t>
  </si>
  <si>
    <t>2*(4+9)</t>
  </si>
  <si>
    <t>35</t>
  </si>
  <si>
    <t>733223204</t>
  </si>
  <si>
    <t>Potrubí měděné tvrdé spojované tvrdým pájením D 22x1</t>
  </si>
  <si>
    <t>-1281214827</t>
  </si>
  <si>
    <t>Potrubí z trubek měděných tvrdých spojovaných tvrdým pájením D 22/1</t>
  </si>
  <si>
    <t>2*5</t>
  </si>
  <si>
    <t>36</t>
  </si>
  <si>
    <t>733223205</t>
  </si>
  <si>
    <t>Potrubí měděné tvrdé spojované tvrdým pájením D 28x1,5</t>
  </si>
  <si>
    <t>1298354849</t>
  </si>
  <si>
    <t>Potrubí z trubek měděných tvrdých spojovaných tvrdým pájením D 28/1,5</t>
  </si>
  <si>
    <t>2*(5+4+2+1)</t>
  </si>
  <si>
    <t>37</t>
  </si>
  <si>
    <t>733223206</t>
  </si>
  <si>
    <t>Potrubí měděné tvrdé spojované tvrdým pájením D 35x1,5</t>
  </si>
  <si>
    <t>1485965153</t>
  </si>
  <si>
    <t>Potrubí z trubek měděných tvrdých spojovaných tvrdým pájením D 35/1,5</t>
  </si>
  <si>
    <t>2*(6+2)</t>
  </si>
  <si>
    <t>38</t>
  </si>
  <si>
    <t>733291101</t>
  </si>
  <si>
    <t>Zkouška těsnosti potrubí měděné do D 35x1,5</t>
  </si>
  <si>
    <t>-2063474948</t>
  </si>
  <si>
    <t>Zkoušky těsnosti potrubí z trubek měděných D do 35/1,5</t>
  </si>
  <si>
    <t>120+26+10+24+16</t>
  </si>
  <si>
    <t>39</t>
  </si>
  <si>
    <t>998733101</t>
  </si>
  <si>
    <t>Přesun hmot tonážní pro rozvody potrubí v objektech v do 6 m</t>
  </si>
  <si>
    <t>-1431504135</t>
  </si>
  <si>
    <t>Přesun hmot pro rozvody potrubí stanovený z hmotnosti přesunovaného materiálu vodorovná dopravní vzdálenost do 50 m v objektech výšky do 6 m</t>
  </si>
  <si>
    <t>40</t>
  </si>
  <si>
    <t>998733181</t>
  </si>
  <si>
    <t>Příplatek k přesunu hmot tonážní 733 prováděný bez použití mechanizace</t>
  </si>
  <si>
    <t>1762732213</t>
  </si>
  <si>
    <t>Přesun hmot pro rozvody potrubí stanovený z hmotnosti přesunovaného materiálu Příplatek k cenám za přesun prováděný bez použití mechanizace pro jakoukoliv výšku objektu</t>
  </si>
  <si>
    <t>734</t>
  </si>
  <si>
    <t>Ústřední vytápění - armatury</t>
  </si>
  <si>
    <t>41</t>
  </si>
  <si>
    <t>734193114</t>
  </si>
  <si>
    <t>Klapka mezipřírubová uzavírací DN 50 PN 16 do 120°C disk tvárná litina</t>
  </si>
  <si>
    <t>-177689682</t>
  </si>
  <si>
    <t>Ostatní přírubové armatury klapky mezipřírubové uzavírací PN 16 do 120 st.C disk tvárná litina DN 50</t>
  </si>
  <si>
    <t>42</t>
  </si>
  <si>
    <t>734211120</t>
  </si>
  <si>
    <t>Ventil závitový odvzdušňovací G 1/2 PN 14 do 120°C automatický</t>
  </si>
  <si>
    <t>-238269319</t>
  </si>
  <si>
    <t>Ventily odvzdušňovací závitové automatické PN 14 do 120 st.C G 1/2</t>
  </si>
  <si>
    <t>4+1</t>
  </si>
  <si>
    <t>43</t>
  </si>
  <si>
    <t>734220103</t>
  </si>
  <si>
    <t>Ventil závitový regulační přímý G 5/4 PN 20 do 100°C vyvažovací</t>
  </si>
  <si>
    <t>1074645175</t>
  </si>
  <si>
    <t>Ventily regulační závitové vyvažovací přímé PN 20 do 100 st.C G 5/4</t>
  </si>
  <si>
    <t>Topball u zásobníků</t>
  </si>
  <si>
    <t>44</t>
  </si>
  <si>
    <t>734221682</t>
  </si>
  <si>
    <t>Termostatická hlavice kapalinová PN 10 do 110°C otopných těles VK</t>
  </si>
  <si>
    <t>1568905132</t>
  </si>
  <si>
    <t>Ventily regulační závitové hlavice termostatické, pro ovládání ventilů PN 10 do 110 st.C kapalinové otopných těles VK (R 470H)</t>
  </si>
  <si>
    <t>dle otopných těles</t>
  </si>
  <si>
    <t>45</t>
  </si>
  <si>
    <t>734242415</t>
  </si>
  <si>
    <t>Ventil závitový zpětný přímý G 5/4 PN 16 do 110°C</t>
  </si>
  <si>
    <t>1432748513</t>
  </si>
  <si>
    <t>Ventily zpětné závitové PN 16 do 110 st.C přímé G 5/4</t>
  </si>
  <si>
    <t>46</t>
  </si>
  <si>
    <t>734261402</t>
  </si>
  <si>
    <t>Armatura připojovací rohová G 1/2x15 PN 10 do 110°C radiátorů typu VK</t>
  </si>
  <si>
    <t>2029897989</t>
  </si>
  <si>
    <t>Šroubení připojovací armatury radiátorů typu VK (ventil kompakt) PN 10 do 110 st.C, regulační uzavíratelné rohové G 1/2 x 15</t>
  </si>
  <si>
    <t>47</t>
  </si>
  <si>
    <t>734291123</t>
  </si>
  <si>
    <t>Kohout plnící a vypouštěcí G 1/2 PN 10 do 110°C závitový</t>
  </si>
  <si>
    <t>-1652945536</t>
  </si>
  <si>
    <t>Ostatní armatury kohouty plnicí a vypouštěcí PN 10 do 110 st.C G 1/2</t>
  </si>
  <si>
    <t>1+4+2</t>
  </si>
  <si>
    <t>48</t>
  </si>
  <si>
    <t>734291245</t>
  </si>
  <si>
    <t>Filtr závitový přímý G 1 1/4 PN 16 do 130°C s vnitřními závity</t>
  </si>
  <si>
    <t>-185266934</t>
  </si>
  <si>
    <t>Ostatní armatury filtry závitové PN 16 do 130 st.C přímé s vnitřními závity G 1 1/4</t>
  </si>
  <si>
    <t>49</t>
  </si>
  <si>
    <t>734292716</t>
  </si>
  <si>
    <t>Kohout kulový přímý G 1 1/4 PN 42 do 185°C vnitřní závit</t>
  </si>
  <si>
    <t>690925138</t>
  </si>
  <si>
    <t>Ostatní armatury kulové kohouty PN 42 do 185 st.C přímé vnitřní závit G 1 1/4</t>
  </si>
  <si>
    <t>4+2+3</t>
  </si>
  <si>
    <t>50</t>
  </si>
  <si>
    <t>734295022</t>
  </si>
  <si>
    <t>Směšovací armatura závitová trojcestná DN 25 se servomotorem</t>
  </si>
  <si>
    <t>706991249</t>
  </si>
  <si>
    <t>Směšovací armatury závitové trojcestné se servomotorem DN 25</t>
  </si>
  <si>
    <t>51</t>
  </si>
  <si>
    <t>734411127</t>
  </si>
  <si>
    <t>Teploměr technický s pevným stonkem a jímkou zadní připojení průměr 100 mm délky 100 mm</t>
  </si>
  <si>
    <t>-843492663</t>
  </si>
  <si>
    <t>Teploměry technické s pevným stonkem a jímkou zadní připojení (axiální) průměr 100 mm délka stonku 100 mm</t>
  </si>
  <si>
    <t>52</t>
  </si>
  <si>
    <t>998734101</t>
  </si>
  <si>
    <t>Přesun hmot tonážní pro armatury v objektech v do 6 m</t>
  </si>
  <si>
    <t>2100084522</t>
  </si>
  <si>
    <t>Přesun hmot pro armatury stanovený z hmotnosti přesunovaného materiálu vodorovná dopravní vzdálenost do 50 m v objektech výšky do 6 m</t>
  </si>
  <si>
    <t>53</t>
  </si>
  <si>
    <t>998734181</t>
  </si>
  <si>
    <t>Příplatek k přesunu hmot tonážní 734 prováděný bez použití mechanizace</t>
  </si>
  <si>
    <t>1772882479</t>
  </si>
  <si>
    <t>Přesun hmot pro armatury stanovený z hmotnosti přesunovaného materiálu Příplatek k cenám za přesun prováděný bez použití mechanizace pro jakoukoliv výšku objektu</t>
  </si>
  <si>
    <t>735</t>
  </si>
  <si>
    <t>Ústřední vytápění - otopná tělesa</t>
  </si>
  <si>
    <t>54</t>
  </si>
  <si>
    <t>735152271</t>
  </si>
  <si>
    <t>Otopné těleso panelové typ 11 VK výška/délka 600/400 mm</t>
  </si>
  <si>
    <t>1298308556</t>
  </si>
  <si>
    <t>Otopná tělesa panelová VK typ 11 výšky tělesa 600 mm, délky 400 mm</t>
  </si>
  <si>
    <t>55</t>
  </si>
  <si>
    <t>735152272</t>
  </si>
  <si>
    <t>Otopné těleso panelové typ 11 VK výška/délka 600/500 mm</t>
  </si>
  <si>
    <t>1839068865</t>
  </si>
  <si>
    <t>Otopná tělesa panelová VK typ 11 výšky tělesa 600 mm, délky 500 mm</t>
  </si>
  <si>
    <t>56</t>
  </si>
  <si>
    <t>735152292</t>
  </si>
  <si>
    <t>Otopné těleso panelové typ 11 VK výška/délka 900/500 mm</t>
  </si>
  <si>
    <t>2006929760</t>
  </si>
  <si>
    <t>Otopná tělesa panelová VK typ 11 výšky tělesa 900 mm, délky 500 mm</t>
  </si>
  <si>
    <t>57</t>
  </si>
  <si>
    <t>735152472</t>
  </si>
  <si>
    <t>Otopné těleso panelové typ 21 VK výška/délka 600/500 mm</t>
  </si>
  <si>
    <t>1676277664</t>
  </si>
  <si>
    <t>Otopná tělesa panelová VK typ 21 výšky tělesa 600 mm, délky 500 mm</t>
  </si>
  <si>
    <t>58</t>
  </si>
  <si>
    <t>735152473</t>
  </si>
  <si>
    <t>Otopné těleso panelové typ 21 VK výška/délka 600/600 mm</t>
  </si>
  <si>
    <t>410167263</t>
  </si>
  <si>
    <t>Otopná tělesa panelová VK typ 21 výšky tělesa 600 mm, délky 600 mm</t>
  </si>
  <si>
    <t>59</t>
  </si>
  <si>
    <t>735152474</t>
  </si>
  <si>
    <t>Otopné těleso panelové typ 21 VK výška/délka 600/700 mm</t>
  </si>
  <si>
    <t>1335848141</t>
  </si>
  <si>
    <t>Otopná tělesa panelová VK typ 21 výšky tělesa 600 mm, délky 700 mm</t>
  </si>
  <si>
    <t>60</t>
  </si>
  <si>
    <t>735152494</t>
  </si>
  <si>
    <t>Otopné těleso panelové typ 21 VK výška/délka 900/700 mm</t>
  </si>
  <si>
    <t>1518568721</t>
  </si>
  <si>
    <t>Otopná tělesa panelová VK typ 21 výšky tělesa 900 mm, délky 700 mm</t>
  </si>
  <si>
    <t>61</t>
  </si>
  <si>
    <t>735152500</t>
  </si>
  <si>
    <t>Otopné těleso panelové typ 21 VK výška/délka 900/1400 mm</t>
  </si>
  <si>
    <t>2052672639</t>
  </si>
  <si>
    <t>Otopná tělesa panelová VK typ 21 výšky tělesa 900 mm, délky 1400 mm</t>
  </si>
  <si>
    <t>62</t>
  </si>
  <si>
    <t>735152578</t>
  </si>
  <si>
    <t>Otopné těleso panelové typ 22 VK výška/délka 600/1100 mm</t>
  </si>
  <si>
    <t>1190016069</t>
  </si>
  <si>
    <t>Otopná tělesa panelová VK typ 22 výšky tělesa 600 mm, délky 1100 mm</t>
  </si>
  <si>
    <t>63</t>
  </si>
  <si>
    <t>735152593</t>
  </si>
  <si>
    <t>Otopné těleso panelové typ 22 VK výška/délka 900/600 mm</t>
  </si>
  <si>
    <t>1509373923</t>
  </si>
  <si>
    <t>Otopná tělesa panelová VK typ 22 výšky tělesa 900 mm, délky 600 mm</t>
  </si>
  <si>
    <t>64</t>
  </si>
  <si>
    <t>735152594</t>
  </si>
  <si>
    <t>Otopné těleso panelové typ 22 VK výška/délka 900/700 mm</t>
  </si>
  <si>
    <t>-193628065</t>
  </si>
  <si>
    <t>Otopná tělesa panelová VK typ 22 výšky tělesa 900 mm, délky 700 mm</t>
  </si>
  <si>
    <t>65</t>
  </si>
  <si>
    <t>735152595</t>
  </si>
  <si>
    <t>Otopné těleso panelové typ 22 VK výška/délka 900/800 mm</t>
  </si>
  <si>
    <t>-1200456432</t>
  </si>
  <si>
    <t>Otopná tělesa panelová VK typ 22 výšky tělesa 900 mm, délky 800 mm</t>
  </si>
  <si>
    <t>66</t>
  </si>
  <si>
    <t>998735101</t>
  </si>
  <si>
    <t>Přesun hmot tonážní pro otopná tělesa v objektech v do 6 m</t>
  </si>
  <si>
    <t>-1700395921</t>
  </si>
  <si>
    <t>Přesun hmot pro otopná tělesa stanovený z hmotnosti přesunovaného materiálu vodorovná dopravní vzdálenost do 50 m v objektech výšky do 6 m</t>
  </si>
  <si>
    <t>67</t>
  </si>
  <si>
    <t>998735181</t>
  </si>
  <si>
    <t>Příplatek k přesunu hmot tonážní 735 prováděný bez použití mechanizace</t>
  </si>
  <si>
    <t>1790269566</t>
  </si>
  <si>
    <t>Přesun hmot pro otopná tělesa stanovený z hmotnosti přesunovaného materiálu Příplatek k cenám za přesun prováděný bez použití mechanizace pro jakoukoliv výšku objektu</t>
  </si>
  <si>
    <t>HZS</t>
  </si>
  <si>
    <t>Hodinové zúčtovací sazby</t>
  </si>
  <si>
    <t>68</t>
  </si>
  <si>
    <t>HZS2491</t>
  </si>
  <si>
    <t>Hodinová zúčtovací sazba dělník zednických výpomocí</t>
  </si>
  <si>
    <t>hod</t>
  </si>
  <si>
    <t>512</t>
  </si>
  <si>
    <t>935513751</t>
  </si>
  <si>
    <t>Hodinové zúčtovací sazby profesí PSV zednické výpomoci a pomocné práce PSV dělník zednických výpomocí</t>
  </si>
  <si>
    <t>P</t>
  </si>
  <si>
    <t xml:space="preserve">Poznámka k položce:
- Zhotovení drážek
- Zhotovení prostupů zdivem
- Kapsy pro připojení otopných těles 
- Hrubé zpravení prostupů
- Koordinace při kladení podlah
</t>
  </si>
  <si>
    <t>VRN</t>
  </si>
  <si>
    <t>Vedlejší rozpočtové náklady</t>
  </si>
  <si>
    <t>1024</t>
  </si>
  <si>
    <t>VRN4</t>
  </si>
  <si>
    <t>Inženýrská činnost</t>
  </si>
  <si>
    <t>043114000</t>
  </si>
  <si>
    <t>Zkoušky topné a provozní</t>
  </si>
  <si>
    <t>1864256889</t>
  </si>
  <si>
    <t>Inženýrská činnost zkoušky a ostatní měření zkoušky topné a provozní</t>
  </si>
  <si>
    <t xml:space="preserve">Poznámka k položce:
- Proplach potrubí
- Napouštění otopné soustavy objektu
- Zkoušky dle ČSN 06 0310 včetně předání protokolů
- Topná zkouška 24 hod
- Hydronické vyregulování otopné soustavy
- Uvedení do provozu
- Zaškolení obsluhy
</t>
  </si>
  <si>
    <t>{ea29066b-d338-483a-aaa7-e923fc33bb23}</t>
  </si>
  <si>
    <t>02 - rozvody plynu</t>
  </si>
  <si>
    <t>HSV - Práce a dodávky HSV</t>
  </si>
  <si>
    <t xml:space="preserve">    1 - Zemní práce</t>
  </si>
  <si>
    <t xml:space="preserve">    4 - Vodorovné konstrukce</t>
  </si>
  <si>
    <t xml:space="preserve">    8 - Trubní vedení</t>
  </si>
  <si>
    <t xml:space="preserve">    998 - Přesun hmot</t>
  </si>
  <si>
    <t xml:space="preserve">    723 - Zdravotechnika - vnitřní plynovod</t>
  </si>
  <si>
    <t xml:space="preserve">    783 - Dokončovací práce - nátěry</t>
  </si>
  <si>
    <t>HSV</t>
  </si>
  <si>
    <t>Práce a dodávky HSV</t>
  </si>
  <si>
    <t>Zemní práce</t>
  </si>
  <si>
    <t>132201101</t>
  </si>
  <si>
    <t>Hloubení rýh š do 600 mm v hornině tř. 3 objemu do 100 m3</t>
  </si>
  <si>
    <t>m3</t>
  </si>
  <si>
    <t>-606353288</t>
  </si>
  <si>
    <t>Hloubení zapažených i nezapažených rýh šířky do 600 mm s urovnáním dna do předepsaného profilu a spádu v hornině tř. 3 do 100 m3</t>
  </si>
  <si>
    <t>100*0,6*0,9</t>
  </si>
  <si>
    <t>162201102</t>
  </si>
  <si>
    <t>Vodorovné přemístění do 50 m výkopku/sypaniny z horniny tř. 1 až 4</t>
  </si>
  <si>
    <t>372109892</t>
  </si>
  <si>
    <t>Vodorovné přemístění výkopku nebo sypaniny po suchu na obvyklém dopravním prostředku, bez naložení výkopku, avšak se složením bez rozhrnutí z horniny tř. 1 až 4 na vzdálenost přes 20 do 50 m</t>
  </si>
  <si>
    <t>vytěžená zemina</t>
  </si>
  <si>
    <t>162701105</t>
  </si>
  <si>
    <t>Vodorovné přemístění do 10000 m výkopku/sypaniny z horniny tř. 1 až 4</t>
  </si>
  <si>
    <t>-1598559806</t>
  </si>
  <si>
    <t>Vodorovné přemístění výkopku nebo sypaniny po suchu na obvyklém dopravním prostředku, bez naložení výkopku, avšak se složením bez rozhrnutí z horniny tř. 1 až 4 na vzdálenost přes 9 000 do 10 000 m</t>
  </si>
  <si>
    <t>odvezená zemina</t>
  </si>
  <si>
    <t>21+6</t>
  </si>
  <si>
    <t>171201201</t>
  </si>
  <si>
    <t>Uložení sypaniny na skládky</t>
  </si>
  <si>
    <t>311031127</t>
  </si>
  <si>
    <t>171201211</t>
  </si>
  <si>
    <t>Poplatek za uložení odpadu ze sypaniny na skládce (skládkovné)</t>
  </si>
  <si>
    <t>-758984046</t>
  </si>
  <si>
    <t>Uložení sypaniny poplatek za uložení sypaniny na skládce ( skládkovné )</t>
  </si>
  <si>
    <t>27*2,054 'Přepočtené koeficientem množství</t>
  </si>
  <si>
    <t>174101101</t>
  </si>
  <si>
    <t>Zásyp jam, šachet rýh nebo kolem objektů sypaninou se zhutněním</t>
  </si>
  <si>
    <t>335717582</t>
  </si>
  <si>
    <t>Zásyp sypaninou z jakékoliv horniny s uložením výkopku ve vrstvách se zhutněním jam, šachet, rýh nebo kolem objektů v těchto vykopávkách</t>
  </si>
  <si>
    <t>54-27</t>
  </si>
  <si>
    <t>175151101</t>
  </si>
  <si>
    <t>Obsypání potrubí strojně sypaninou bez prohození, uloženou do 3 m</t>
  </si>
  <si>
    <t>-272237709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</si>
  <si>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</si>
  <si>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100*0,6*0,35</t>
  </si>
  <si>
    <t>583373020</t>
  </si>
  <si>
    <t>štěrkopísek frakce 0-16</t>
  </si>
  <si>
    <t>-206667916</t>
  </si>
  <si>
    <t>Kamenivo přírodní těžené pro stavební účely  PTK  (drobné, hrubé, štěrkopísky) štěrkopísky frakce   0-16 pískovna Bratčice</t>
  </si>
  <si>
    <t>21*2,054 'Přepočtené koeficientem množství</t>
  </si>
  <si>
    <t>Vodorovné konstrukce</t>
  </si>
  <si>
    <t>451573111</t>
  </si>
  <si>
    <t>Lože pod potrubí otevřený výkop ze štěrkopísku</t>
  </si>
  <si>
    <t>-42107922</t>
  </si>
  <si>
    <t>Lože pod potrubí, stoky a drobné objekty v otevřeném výkopu z písku a štěrkopísku do 63 mm</t>
  </si>
  <si>
    <t>100*0,6*0,1</t>
  </si>
  <si>
    <t>Trubní vedení</t>
  </si>
  <si>
    <t>871211211</t>
  </si>
  <si>
    <t>Montáž potrubí z PE100 SDR 11 otevřený výkop svařovaných elektrotvarovkou D 63 x 5,8 mm</t>
  </si>
  <si>
    <t>-1887317598</t>
  </si>
  <si>
    <t>Montáž vodovodního potrubí z plastů v otevřeném výkopu z polyetylenu PE 100 svařovaných elektrotvarovkou SDR 11/PN16 D 63 x 5,8 mm</t>
  </si>
  <si>
    <t>45+3+25+23+3</t>
  </si>
  <si>
    <t>286134940</t>
  </si>
  <si>
    <t>potrubí plynovodní PE100 SDR 11, tyče 12 m, se signalizační vrstvou, 63 x 5,8 mm</t>
  </si>
  <si>
    <t>-309507639</t>
  </si>
  <si>
    <t>Trubky z polyetylénu plynovodní potrubí PE PE 100 (ČSN 64 3042) SDR 11 - 0,4MPa tyče 12 m, s 10% signalizační vrstvou 63 x 5,8 mm</t>
  </si>
  <si>
    <t>877211101</t>
  </si>
  <si>
    <t>Montáž elektrospojek na potrubí z PE trub D 63</t>
  </si>
  <si>
    <t>1411715208</t>
  </si>
  <si>
    <t>Montáž tvarovek na vodovodním plastovém potrubí z polyetylenu PE 100 elektrotvarovek SDR 11/PN16 spojek nebo redukcí D 63</t>
  </si>
  <si>
    <t>28613494R</t>
  </si>
  <si>
    <t>přechodka ocel / PE  - DN 50 / D 63</t>
  </si>
  <si>
    <t>380596851</t>
  </si>
  <si>
    <t>899721111</t>
  </si>
  <si>
    <t>Signalizační vodič DN do 150 mm na potrubí PVC</t>
  </si>
  <si>
    <t>343647239</t>
  </si>
  <si>
    <t>Signalizační vodič na potrubí PVC DN do 150 mm</t>
  </si>
  <si>
    <t>99+2</t>
  </si>
  <si>
    <t>899722113</t>
  </si>
  <si>
    <t>Krytí potrubí z plastů výstražnou fólií z PVC 34cm</t>
  </si>
  <si>
    <t>-1301707213</t>
  </si>
  <si>
    <t>Krytí potrubí z plastů výstražnou fólií z PVC šířky 34cm</t>
  </si>
  <si>
    <t>998</t>
  </si>
  <si>
    <t>Přesun hmot</t>
  </si>
  <si>
    <t>998276101</t>
  </si>
  <si>
    <t>Přesun hmot pro trubní vedení z trub z plastických hmot otevřený výkop</t>
  </si>
  <si>
    <t>454724874</t>
  </si>
  <si>
    <t>Přesun hmot pro trubní vedení hloubené z trub z plastických hmot nebo sklolaminátových pro vodovody nebo kanalizace v otevřeném výkopu dopravní vzdálenost do 15 m</t>
  </si>
  <si>
    <t>998276124</t>
  </si>
  <si>
    <t>Příplatek k přesunu hmot pro trubní vedení z trub z plastických hmot za zvětšený přesun do 500 m</t>
  </si>
  <si>
    <t>117457486</t>
  </si>
  <si>
    <t>Přesun hmot pro trubní vedení hloubené z trub z plastických hmot nebo sklolaminátových Příplatek k cenám za zvětšený přesun přes vymezenou největší dopravní vzdálenost do 500 m</t>
  </si>
  <si>
    <t>723</t>
  </si>
  <si>
    <t>Zdravotechnika - vnitřní plynovod</t>
  </si>
  <si>
    <t>723111203</t>
  </si>
  <si>
    <t>Potrubí ocelové závitové černé bezešvé svařované běžné DN 20</t>
  </si>
  <si>
    <t>-1426275490</t>
  </si>
  <si>
    <t>Potrubí z ocelových trubek závitových černých spojovaných svařováním, bezešvých běžných DN 20</t>
  </si>
  <si>
    <t>12+3+2+1</t>
  </si>
  <si>
    <t>723150312</t>
  </si>
  <si>
    <t>Potrubí ocelové hladké černé bezešvé spojované svařováním tvářené za tepla D 57x3,2 mm</t>
  </si>
  <si>
    <t>-672644773</t>
  </si>
  <si>
    <t>Potrubí z ocelových trubek hladkých černých spojovaných svařováním tvářených za tepla D 57/3,2</t>
  </si>
  <si>
    <t>2+1</t>
  </si>
  <si>
    <t>72315031R</t>
  </si>
  <si>
    <t>Potrubí ocelové hladké černé bezešvé spojované svařováním tvářené za tepla D 57x3,2 mm, izolace Bralen</t>
  </si>
  <si>
    <t>-837067225</t>
  </si>
  <si>
    <t>Potrubí z ocelových trubek hladkých černých spojovaných svařováním tvářených za tepla D 57/3,2, izolace Bralen</t>
  </si>
  <si>
    <t>723160206</t>
  </si>
  <si>
    <t>Přípojka k plynoměru spojované na závit bez ochozu G 6/4</t>
  </si>
  <si>
    <t>1481784241</t>
  </si>
  <si>
    <t>Přípojky k plynoměrům spojované na závit bez ochozu G 6/4</t>
  </si>
  <si>
    <t>388222740</t>
  </si>
  <si>
    <t>plynoměr membránový G10, PN 0,05 MPa, DN 40</t>
  </si>
  <si>
    <t>1536023148</t>
  </si>
  <si>
    <t>Plynoměry membránový komunální, PN 0,05 MPa G 10, DN 40, 280, Q=0,1-16 m3/h</t>
  </si>
  <si>
    <t>Poznámka k položce:
Velký membránový plynoměr určený pro fakturační i podružné měření na zemní plyn, svítiplyn, propan, butan, vodík, dusík, vzduch, interní plyny. Možnost osazení NF snímačem pro dálkový přenos dat.</t>
  </si>
  <si>
    <t>723221302</t>
  </si>
  <si>
    <t>Ventil vzorkovací rohový G 1/2 PN 5 s vnějším závitem</t>
  </si>
  <si>
    <t>-298492643</t>
  </si>
  <si>
    <t>Armatury s jedním závitem ventily vzorkovací  rohové PN 5 vnější závit G 1/2</t>
  </si>
  <si>
    <t>723231162</t>
  </si>
  <si>
    <t>Kohout kulový přímý G 1/2 PN 42 do 185°C plnoprůtokový s koulí DADO vnitřní závit těžká řada</t>
  </si>
  <si>
    <t>207987700</t>
  </si>
  <si>
    <t>Armatury se dvěma závity kohouty kulové PN 42 do 185 st.C plnoprůtokové s koulí „DADO“ vnitřní závit těžká řada G 1/2</t>
  </si>
  <si>
    <t>723231163</t>
  </si>
  <si>
    <t>Kohout kulový přímý G 3/4 PN 42 do 185°C plnoprůtokový s koulí DADO vnitřní závit těžká řada</t>
  </si>
  <si>
    <t>-1426349648</t>
  </si>
  <si>
    <t>Armatury se dvěma závity kohouty kulové PN 42 do 185 st.C plnoprůtokové s koulí „DADO“ vnitřní závit těžká řada G 3/4</t>
  </si>
  <si>
    <t>723231166</t>
  </si>
  <si>
    <t>Kohout kulový přímý G 1 1/2 PN 42 do 185°C plnoprůtokový s koulí DADO vnitřní závit těžká řada</t>
  </si>
  <si>
    <t>-1800833359</t>
  </si>
  <si>
    <t>Armatury se dvěma závity kohouty kulové PN 42 do 185 st.C plnoprůtokové s koulí „DADO“ vnitřní závit těžká řada G 1 1/2</t>
  </si>
  <si>
    <t>723234313</t>
  </si>
  <si>
    <t>Regulátor tlaku plynu středotlaký jednostupňový výkon do 50 m3/hod pro zemní plyn</t>
  </si>
  <si>
    <t>911449803</t>
  </si>
  <si>
    <t>Armatury se dvěma závity středotlaké regulátory tlaku plynu jednostupňové pro zemní plyn, výkon do 50 m3/hod</t>
  </si>
  <si>
    <t>734421112</t>
  </si>
  <si>
    <t>Tlakoměr tlak 0-4 kPa</t>
  </si>
  <si>
    <t>639079438</t>
  </si>
  <si>
    <t xml:space="preserve">Tlakoměr s pevným stonkem, vč. 3 cestného kohoutu 
rozsah 0 - 4 kPa, vč. návarku na tlakoměr 
dle podmínek dodavatele plynu
</t>
  </si>
  <si>
    <t>734424101</t>
  </si>
  <si>
    <t>Kondenzační smyčka k přivaření zahnutá PN 250 do 300°C</t>
  </si>
  <si>
    <t>1846513800</t>
  </si>
  <si>
    <t>Tlakoměry kondenzační smyčky k přivaření, PN 250 do 300 st.C zahnuté</t>
  </si>
  <si>
    <t>998723101</t>
  </si>
  <si>
    <t>Přesun hmot tonážní pro vnitřní plynovod v objektech v do 6 m</t>
  </si>
  <si>
    <t>-432591146</t>
  </si>
  <si>
    <t>Přesun hmot pro vnitřní plynovod stanovený z hmotnosti přesunovaného materiálu vodorovná dopravní vzdálenost do 50 m v objektech, výšky do 6 m</t>
  </si>
  <si>
    <t>998723181</t>
  </si>
  <si>
    <t>Příplatek k přesunu hmot tonážní 723 prováděný bez použití mechanizace</t>
  </si>
  <si>
    <t>-1999517769</t>
  </si>
  <si>
    <t>Přesun hmot pro vnitřní plynovod stanovený z hmotnosti přesunovaného materiálu Příplatek k ceně za přesun prováděný bez použití mechanizace pro jakoukoliv výšku objektu</t>
  </si>
  <si>
    <t>783</t>
  </si>
  <si>
    <t>Dokončovací práce - nátěry</t>
  </si>
  <si>
    <t>783614651</t>
  </si>
  <si>
    <t>Základní antikorozní jednonásobný syntetický potrubí do DN 50 mm</t>
  </si>
  <si>
    <t>1861661030</t>
  </si>
  <si>
    <t>Základní antikorozní nátěr armatur a kovových potrubí jednonásobný potrubí do DN 50 mm syntetický standardní</t>
  </si>
  <si>
    <t>18+3</t>
  </si>
  <si>
    <t>783617611</t>
  </si>
  <si>
    <t>Krycí dvojnásobný syntetický nátěr potrubí do DN 50 mm</t>
  </si>
  <si>
    <t>2075675104</t>
  </si>
  <si>
    <t>Krycí nátěr (email) armatur a kovových potrubí potrubí do DN 50 mm dvojnásobný syntetický standardní</t>
  </si>
  <si>
    <t>1379278991</t>
  </si>
  <si>
    <t xml:space="preserve">Poznámka k položce:
- Průraz do stavební konstrukce pro průchod potrubí
(Ø 60 – 80 mm) - 11 ks
- Začištění zdiva po průrazech
</t>
  </si>
  <si>
    <t>Zkoušky tlakové</t>
  </si>
  <si>
    <t>1571275441</t>
  </si>
  <si>
    <t>Inženýrská činnost zkoušky a ostatní měření zkoušky tlakové</t>
  </si>
  <si>
    <t>Poznámka k položce:
- Čištění potrubí profukováním
- Hlavní tlaková zkouška vzduchem přetlakem 15 kPa
- Funkční zkouška, revize plynového zařízení  NTL   
- Revize plynovodu
- Revizní zpráva</t>
  </si>
  <si>
    <t xml:space="preserve"> 1.1</t>
  </si>
  <si>
    <t>ks</t>
  </si>
  <si>
    <t xml:space="preserve"> 1.2</t>
  </si>
  <si>
    <t>Anemostat</t>
  </si>
  <si>
    <t>vel.600</t>
  </si>
  <si>
    <t xml:space="preserve"> 1.3</t>
  </si>
  <si>
    <t>vel.300</t>
  </si>
  <si>
    <t xml:space="preserve"> 1.4</t>
  </si>
  <si>
    <t xml:space="preserve"> 1.5</t>
  </si>
  <si>
    <t>Ohebná hadice</t>
  </si>
  <si>
    <t>Ø250</t>
  </si>
  <si>
    <t>hlukově tlumicí</t>
  </si>
  <si>
    <t>bm</t>
  </si>
  <si>
    <t xml:space="preserve"> 1.6</t>
  </si>
  <si>
    <t>Ø150</t>
  </si>
  <si>
    <t xml:space="preserve"> 1.7</t>
  </si>
  <si>
    <t>Protidešťová žaluzie</t>
  </si>
  <si>
    <t>500x500</t>
  </si>
  <si>
    <t xml:space="preserve"> 1.8</t>
  </si>
  <si>
    <t>Regulační klapka</t>
  </si>
  <si>
    <t xml:space="preserve"> 1.9</t>
  </si>
  <si>
    <t>Spiro potrubí</t>
  </si>
  <si>
    <t xml:space="preserve"> 1.10</t>
  </si>
  <si>
    <t>Ø315</t>
  </si>
  <si>
    <t xml:space="preserve"> 1.11</t>
  </si>
  <si>
    <t xml:space="preserve"> 1.12</t>
  </si>
  <si>
    <t>Tepelná izolace</t>
  </si>
  <si>
    <r>
      <t>m</t>
    </r>
    <r>
      <rPr>
        <vertAlign val="superscript"/>
        <sz val="10"/>
        <rFont val="Arial CE"/>
        <family val="2"/>
      </rPr>
      <t>2</t>
    </r>
  </si>
  <si>
    <t xml:space="preserve"> 1.13</t>
  </si>
  <si>
    <t xml:space="preserve"> 1.14</t>
  </si>
  <si>
    <t>Neobsazeno</t>
  </si>
  <si>
    <t xml:space="preserve"> 1.15</t>
  </si>
  <si>
    <t>Tvarovky</t>
  </si>
  <si>
    <t xml:space="preserve"> 1.16</t>
  </si>
  <si>
    <t>Oblouk</t>
  </si>
  <si>
    <t xml:space="preserve"> 1.17</t>
  </si>
  <si>
    <t>Přechod</t>
  </si>
  <si>
    <t xml:space="preserve"> 1.18</t>
  </si>
  <si>
    <t>Rozbočka</t>
  </si>
  <si>
    <t xml:space="preserve"> 1.19</t>
  </si>
  <si>
    <t xml:space="preserve"> 1.20</t>
  </si>
  <si>
    <t xml:space="preserve"> 1.21</t>
  </si>
  <si>
    <t xml:space="preserve"> 1.22</t>
  </si>
  <si>
    <r>
      <t>Ø315-</t>
    </r>
    <r>
      <rPr>
        <sz val="10"/>
        <rFont val="Arial"/>
        <family val="2"/>
      </rPr>
      <t>Ø315-Ø250</t>
    </r>
  </si>
  <si>
    <t xml:space="preserve"> 1.23</t>
  </si>
  <si>
    <t>Ø315-Ø250</t>
  </si>
  <si>
    <t xml:space="preserve"> 1.24</t>
  </si>
  <si>
    <t xml:space="preserve"> 1.25</t>
  </si>
  <si>
    <t xml:space="preserve"> 1.26</t>
  </si>
  <si>
    <t xml:space="preserve"> 1.27</t>
  </si>
  <si>
    <t xml:space="preserve"> 1.28</t>
  </si>
  <si>
    <t xml:space="preserve"> 1.29</t>
  </si>
  <si>
    <t>Závěsový, těsnící a montážní materiál</t>
  </si>
  <si>
    <t>kpl</t>
  </si>
  <si>
    <t xml:space="preserve"> 2.1</t>
  </si>
  <si>
    <t xml:space="preserve"> 2.2</t>
  </si>
  <si>
    <t xml:space="preserve"> 2.3</t>
  </si>
  <si>
    <t xml:space="preserve"> 2.4</t>
  </si>
  <si>
    <t xml:space="preserve"> 2.5</t>
  </si>
  <si>
    <t>Zpětná klapka samočinná</t>
  </si>
  <si>
    <t>Krycí mřížka</t>
  </si>
  <si>
    <t>Trouba</t>
  </si>
  <si>
    <t>500x500/500VP</t>
  </si>
  <si>
    <t>Těsnící a spojovací materiál</t>
  </si>
  <si>
    <t>Název stavby:</t>
  </si>
  <si>
    <t>Investor:</t>
  </si>
  <si>
    <t>Místo stavby:</t>
  </si>
  <si>
    <t>Stupeň:</t>
  </si>
  <si>
    <t>Projektová část:</t>
  </si>
  <si>
    <t>Projektant části:</t>
  </si>
  <si>
    <t>Položka</t>
  </si>
  <si>
    <t>M.J.</t>
  </si>
  <si>
    <t>Rerenční výrobek</t>
  </si>
  <si>
    <t xml:space="preserve">Kanalizace </t>
  </si>
  <si>
    <t>1. Trubky</t>
  </si>
  <si>
    <t>Vnitřní rozvody</t>
  </si>
  <si>
    <t>jedn.cena</t>
  </si>
  <si>
    <t>cena celk.</t>
  </si>
  <si>
    <t>Potrubí kanalizační hrdlové PP-typ HT DN 32 (kondenzát)</t>
  </si>
  <si>
    <t>Potrubí kanalizační hrdlové PP-typ HT DN 40</t>
  </si>
  <si>
    <t>Potrubí kanalizační hrdlové PP-typ HT DN 50</t>
  </si>
  <si>
    <t>Potrubí kanalizační hrdlové PP-typ HT DN 75</t>
  </si>
  <si>
    <t>Potrubí kanalizační hrdlové PP-typ HT DN 110</t>
  </si>
  <si>
    <t>Potrubí kanalizační hrdlové PP-typ HT DN 125</t>
  </si>
  <si>
    <t>Venkovní rozvody</t>
  </si>
  <si>
    <t>Potrubí kanalizační hrdlové do země PVC-typ KG (SN 4) DN 110</t>
  </si>
  <si>
    <t>Potrubí kanalizační hrdlové do země PVC-typ KG (SN 4) DN 125</t>
  </si>
  <si>
    <t>Potrubí kanalizační hrdlové do země PVC-typ KG (SN 4) DN 160</t>
  </si>
  <si>
    <t>Potrubí kanalizační hrdlové do země PVC-typ KG (SN 8) DN 160</t>
  </si>
  <si>
    <t>Potrubí kanalizační hrdlové do země PVC-typ KG (SN 8) DN 200</t>
  </si>
  <si>
    <t>Drenážní potrubí DN 110</t>
  </si>
  <si>
    <t>Ocelová chránička Ø 250 mm</t>
  </si>
  <si>
    <t>2. Armatury</t>
  </si>
  <si>
    <t>Ventilační hlavice DN 75</t>
  </si>
  <si>
    <t>Ventilační hlavice DN 110</t>
  </si>
  <si>
    <t>Střešní vtok, svislý odtok DN 110 s PVC izolační přírubou,
vč. nástavce a záchytného koše</t>
  </si>
  <si>
    <t>Lapač střešních splavenin DN110 s košem pro zachytávání nečistot, se suchou klapkou proti zápachu, čistícím víčkem a těsnícími kroužky</t>
  </si>
  <si>
    <t>HL660/2</t>
  </si>
  <si>
    <t xml:space="preserve">Sprchová (podlahová) vpust, svislý odtok DN 50, pevný izolační límec, sifonová vložka, s plastovým výškově stavitelným nástavec, rámečkem a mřížkou z nerezové oceli </t>
  </si>
  <si>
    <t>HL310N</t>
  </si>
  <si>
    <t xml:space="preserve">Podlahová vpust, svislý odtok DN 110, pevný izolační límec, sifonová vložka, s plastovým výškově stavitelným nástavec, rámečkem a mřížkou z nerezové oceli </t>
  </si>
  <si>
    <t>Podomítkový sifon ke klimatizačním jednotkám DN32 s přídavnou mechanickou zápachovou uzávěrkou (kulička), vyjímatelná čistící vložka</t>
  </si>
  <si>
    <t>HL138</t>
  </si>
  <si>
    <t>Vtok (nálevka) DN32 s vodní zápachou uzávěrkou a mechanickým zápachovým uzávěrem (kulička)</t>
  </si>
  <si>
    <t>HL21</t>
  </si>
  <si>
    <t>Zátka HT DN 50</t>
  </si>
  <si>
    <t>Zátka HT DN 75</t>
  </si>
  <si>
    <t>Zátka HT DN 110</t>
  </si>
  <si>
    <t>Čistící kus HT ø 50</t>
  </si>
  <si>
    <t>Čistící kus HT ø 75</t>
  </si>
  <si>
    <t>Čistící kus HT ø 110</t>
  </si>
  <si>
    <t>Zápachová uzávěrka DN 40 pro umyvadlo</t>
  </si>
  <si>
    <t>Zápachová uzávěrka DN 50 pro dřez</t>
  </si>
  <si>
    <t>Zápachová uzávěrka DN 50 pro pisoár</t>
  </si>
  <si>
    <t>3. Zařízovací předměty</t>
  </si>
  <si>
    <r>
      <rPr>
        <sz val="11"/>
        <color theme="1"/>
        <rFont val="Calibri"/>
        <family val="2"/>
      </rPr>
      <t>WC mísa keramická, závěsná se skrytou nádrží, barva bílá, vč.sedátka plast, jednotné s WC</t>
    </r>
    <r>
      <rPr>
        <i/>
        <sz val="10"/>
        <rFont val="Arial"/>
        <family val="2"/>
      </rPr>
      <t xml:space="preserve">, </t>
    </r>
    <r>
      <rPr>
        <sz val="11"/>
        <color theme="1"/>
        <rFont val="Calibri"/>
        <family val="2"/>
      </rPr>
      <t>ovládací dvojité tlačítko, závěsný modul k obezdění</t>
    </r>
    <r>
      <rPr>
        <i/>
        <sz val="10"/>
        <rFont val="Arial"/>
        <family val="2"/>
      </rPr>
      <t xml:space="preserve"> </t>
    </r>
    <r>
      <rPr>
        <sz val="11"/>
        <color theme="1"/>
        <rFont val="Calibri"/>
        <family val="2"/>
      </rPr>
      <t>(</t>
    </r>
    <r>
      <rPr>
        <b/>
        <sz val="10"/>
        <rFont val="Arial"/>
        <family val="2"/>
      </rPr>
      <t>WC</t>
    </r>
    <r>
      <rPr>
        <sz val="11"/>
        <color theme="1"/>
        <rFont val="Calibri"/>
        <family val="2"/>
      </rPr>
      <t>)</t>
    </r>
  </si>
  <si>
    <r>
      <rPr>
        <sz val="11"/>
        <color theme="1"/>
        <rFont val="Calibri"/>
        <family val="2"/>
      </rPr>
      <t>WC mísa keramická, závěsná se skrytou nádrží, barva bílá, vč.sedátka plast, jednotné s WC</t>
    </r>
    <r>
      <rPr>
        <i/>
        <sz val="10"/>
        <rFont val="Arial"/>
        <family val="2"/>
      </rPr>
      <t xml:space="preserve">, </t>
    </r>
    <r>
      <rPr>
        <sz val="11"/>
        <color theme="1"/>
        <rFont val="Calibri"/>
        <family val="2"/>
      </rPr>
      <t>ovládací dvojité tlačítko, závěsný modul k obezdění
- v provedení pro tělesně postižené osoby (</t>
    </r>
    <r>
      <rPr>
        <b/>
        <sz val="10"/>
        <rFont val="Arial"/>
        <family val="2"/>
      </rPr>
      <t>WCi</t>
    </r>
    <r>
      <rPr>
        <sz val="11"/>
        <color theme="1"/>
        <rFont val="Calibri"/>
        <family val="2"/>
      </rPr>
      <t>)</t>
    </r>
  </si>
  <si>
    <r>
      <rPr>
        <sz val="11"/>
        <color theme="1"/>
        <rFont val="Calibri"/>
        <family val="2"/>
      </rPr>
      <t>Závěsný pisoár s automatickým splachovacím zařízením vč.podomítkového modulu a snímače se zdrojem (</t>
    </r>
    <r>
      <rPr>
        <b/>
        <sz val="10"/>
        <rFont val="Arial"/>
        <family val="2"/>
      </rPr>
      <t>P</t>
    </r>
    <r>
      <rPr>
        <sz val="11"/>
        <color theme="1"/>
        <rFont val="Calibri"/>
        <family val="2"/>
      </rPr>
      <t>)</t>
    </r>
  </si>
  <si>
    <r>
      <rPr>
        <sz val="11"/>
        <color theme="1"/>
        <rFont val="Calibri"/>
        <family val="2"/>
      </rPr>
      <t>Umyvadlo keramické bílé</t>
    </r>
    <r>
      <rPr>
        <b/>
        <sz val="10"/>
        <rFont val="Arial"/>
        <family val="2"/>
      </rPr>
      <t xml:space="preserve"> </t>
    </r>
    <r>
      <rPr>
        <sz val="11"/>
        <color theme="1"/>
        <rFont val="Calibri"/>
        <family val="2"/>
      </rPr>
      <t>(</t>
    </r>
    <r>
      <rPr>
        <b/>
        <sz val="10"/>
        <rFont val="Arial"/>
        <family val="2"/>
      </rPr>
      <t>U</t>
    </r>
    <r>
      <rPr>
        <sz val="11"/>
        <color theme="1"/>
        <rFont val="Calibri"/>
        <family val="2"/>
      </rPr>
      <t>)</t>
    </r>
  </si>
  <si>
    <r>
      <rPr>
        <sz val="11"/>
        <color theme="1"/>
        <rFont val="Calibri"/>
        <family val="2"/>
      </rPr>
      <t>Umyvadlo keramické bílé</t>
    </r>
    <r>
      <rPr>
        <b/>
        <sz val="10"/>
        <rFont val="Arial"/>
        <family val="2"/>
      </rPr>
      <t xml:space="preserve"> </t>
    </r>
    <r>
      <rPr>
        <sz val="11"/>
        <color theme="1"/>
        <rFont val="Calibri"/>
        <family val="2"/>
      </rPr>
      <t>- v provedení pro tělesně postižené osoby</t>
    </r>
    <r>
      <rPr>
        <b/>
        <sz val="10"/>
        <rFont val="Arial"/>
        <family val="2"/>
      </rPr>
      <t xml:space="preserve"> </t>
    </r>
    <r>
      <rPr>
        <sz val="11"/>
        <color theme="1"/>
        <rFont val="Calibri"/>
        <family val="2"/>
      </rPr>
      <t>(</t>
    </r>
    <r>
      <rPr>
        <b/>
        <sz val="10"/>
        <rFont val="Arial"/>
        <family val="2"/>
      </rPr>
      <t>Ui</t>
    </r>
    <r>
      <rPr>
        <sz val="11"/>
        <color theme="1"/>
        <rFont val="Calibri"/>
        <family val="2"/>
      </rPr>
      <t>)</t>
    </r>
  </si>
  <si>
    <r>
      <rPr>
        <sz val="11"/>
        <color theme="1"/>
        <rFont val="Calibri"/>
        <family val="2"/>
      </rPr>
      <t>Umyvátko keramické bílé</t>
    </r>
    <r>
      <rPr>
        <b/>
        <sz val="10"/>
        <rFont val="Arial"/>
        <family val="2"/>
      </rPr>
      <t xml:space="preserve"> </t>
    </r>
    <r>
      <rPr>
        <sz val="11"/>
        <color theme="1"/>
        <rFont val="Calibri"/>
        <family val="2"/>
      </rPr>
      <t>(</t>
    </r>
    <r>
      <rPr>
        <b/>
        <sz val="10"/>
        <rFont val="Arial"/>
        <family val="2"/>
      </rPr>
      <t>Um</t>
    </r>
    <r>
      <rPr>
        <sz val="11"/>
        <color theme="1"/>
        <rFont val="Calibri"/>
        <family val="2"/>
      </rPr>
      <t>)</t>
    </r>
  </si>
  <si>
    <r>
      <rPr>
        <sz val="11"/>
        <color theme="1"/>
        <rFont val="Calibri"/>
        <family val="2"/>
      </rPr>
      <t>Výlevka keramická, zadní odpad DN 110 (</t>
    </r>
    <r>
      <rPr>
        <b/>
        <sz val="10"/>
        <rFont val="Arial"/>
        <family val="2"/>
      </rPr>
      <t>VL</t>
    </r>
    <r>
      <rPr>
        <sz val="11"/>
        <color theme="1"/>
        <rFont val="Calibri"/>
        <family val="2"/>
      </rPr>
      <t>)</t>
    </r>
  </si>
  <si>
    <r>
      <rPr>
        <sz val="11"/>
        <color theme="1"/>
        <rFont val="Calibri"/>
        <family val="2"/>
      </rPr>
      <t>Dřez nerezový (</t>
    </r>
    <r>
      <rPr>
        <b/>
        <sz val="10"/>
        <rFont val="Arial"/>
        <family val="2"/>
      </rPr>
      <t>D</t>
    </r>
    <r>
      <rPr>
        <sz val="11"/>
        <color theme="1"/>
        <rFont val="Calibri"/>
        <family val="2"/>
      </rPr>
      <t>)</t>
    </r>
  </si>
  <si>
    <t>4. Stroje, zařízení a objekty</t>
  </si>
  <si>
    <r>
      <t>Zásobná nádrž užitkové vody - ŽLB prefabrikovaná jímka o objemu 25m</t>
    </r>
    <r>
      <rPr>
        <vertAlign val="superscript"/>
        <sz val="10"/>
        <rFont val="Arial"/>
        <family val="2"/>
      </rPr>
      <t>3</t>
    </r>
    <r>
      <rPr>
        <sz val="11"/>
        <color theme="1"/>
        <rFont val="Calibri"/>
        <family val="2"/>
      </rPr>
      <t>,
vč osazení nádrže</t>
    </r>
  </si>
  <si>
    <t>soub</t>
  </si>
  <si>
    <t>Gama typ F25 fy.H.A.N.S. prefa a.s.</t>
  </si>
  <si>
    <r>
      <t xml:space="preserve">Litinový poklop </t>
    </r>
    <r>
      <rPr>
        <sz val="11"/>
        <rFont val="Symbol"/>
        <family val="1"/>
      </rPr>
      <t>Æ</t>
    </r>
    <r>
      <rPr>
        <sz val="11"/>
        <rFont val="Calibri"/>
        <family val="2"/>
      </rPr>
      <t xml:space="preserve">  400 mm, třída zatížení B125,
vč vyrovnávacích prstenců a betonových skruží dle skutečné hloubky nádrže</t>
    </r>
  </si>
  <si>
    <t>Filtrační šachta</t>
  </si>
  <si>
    <t>Šachtová korugované roura DN 425, l = 2 m, vč těsnění</t>
  </si>
  <si>
    <t>filtrační šachta Wavin</t>
  </si>
  <si>
    <t>Šachtové dno bez odtoku (kalník)</t>
  </si>
  <si>
    <t>Navrtávka vč.utěsnění do korugované roury</t>
  </si>
  <si>
    <t>Rám litinového poklopu</t>
  </si>
  <si>
    <r>
      <t xml:space="preserve">Litinový poklop </t>
    </r>
    <r>
      <rPr>
        <sz val="11"/>
        <rFont val="Symbol"/>
        <family val="1"/>
      </rPr>
      <t>Æ</t>
    </r>
    <r>
      <rPr>
        <sz val="11"/>
        <rFont val="Calibri"/>
        <family val="2"/>
      </rPr>
      <t xml:space="preserve">  400 mm, třída zatížení B125</t>
    </r>
  </si>
  <si>
    <r>
      <t xml:space="preserve">Litinová mříž </t>
    </r>
    <r>
      <rPr>
        <sz val="11"/>
        <rFont val="Symbol"/>
        <family val="1"/>
      </rPr>
      <t>Æ</t>
    </r>
    <r>
      <rPr>
        <sz val="11"/>
        <rFont val="Calibri"/>
        <family val="2"/>
      </rPr>
      <t xml:space="preserve">  400 mm, třída zatížení B125</t>
    </r>
  </si>
  <si>
    <t>Záchytný koš</t>
  </si>
  <si>
    <t>Revizní šachty plastové</t>
  </si>
  <si>
    <t>Wavin Tegra</t>
  </si>
  <si>
    <t>Šachtová korugované roura DN 600, l = 1-2 m, vč těsnění</t>
  </si>
  <si>
    <t>Šachtové dno vč.těsnění 180° 600/200mm</t>
  </si>
  <si>
    <t>Wavin Tegra 600 výkyvnými hrdly</t>
  </si>
  <si>
    <t>Šachtové dno vč.těsnění 60° 600/200mm</t>
  </si>
  <si>
    <t>Betonový roznášecí prstenec</t>
  </si>
  <si>
    <r>
      <t xml:space="preserve">Litinový poklop </t>
    </r>
    <r>
      <rPr>
        <sz val="11"/>
        <rFont val="Symbol"/>
        <family val="1"/>
      </rPr>
      <t>Æ</t>
    </r>
    <r>
      <rPr>
        <sz val="11"/>
        <rFont val="Calibri"/>
        <family val="2"/>
      </rPr>
      <t xml:space="preserve">  600 mm, třída zatížení B125</t>
    </r>
  </si>
  <si>
    <t>Šachtová korugované roura DN 425, l = 1,5-2 m, vč těsnění</t>
  </si>
  <si>
    <t>Šachtové dno vč.těsnění 180° 425/160mm</t>
  </si>
  <si>
    <t>Wavin Tegra 425 výkyvnými hrdly</t>
  </si>
  <si>
    <t>Šachtové dno vč.těsnění 90° 425/160mm</t>
  </si>
  <si>
    <t>Šachtové dno vč.těsnění 30° 425/125mm</t>
  </si>
  <si>
    <t>Šachtové dno vč.těsnění soutok 425/160mm</t>
  </si>
  <si>
    <t>Teleskopická roura DN 425 mm</t>
  </si>
  <si>
    <r>
      <t xml:space="preserve">Plastový poklop </t>
    </r>
    <r>
      <rPr>
        <sz val="11"/>
        <rFont val="Symbol"/>
        <family val="1"/>
      </rPr>
      <t>Æ</t>
    </r>
    <r>
      <rPr>
        <sz val="11"/>
        <rFont val="Calibri"/>
        <family val="2"/>
      </rPr>
      <t xml:space="preserve">  400 mm, třída zatížení A15</t>
    </r>
  </si>
  <si>
    <t>Vsakovací objekty</t>
  </si>
  <si>
    <r>
      <t>Vsakovací objekt pro hlavní budovu - plastové bloky,
půdorysný rozměr např.18,4 x 4,0 m, účinný objem 25,0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, 
vč. geotextýlie 300g/m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a odvětrávacího potrubí a hlavice DN 110</t>
    </r>
  </si>
  <si>
    <t>EcoBloc fy Nicoll</t>
  </si>
  <si>
    <r>
      <t>Vsakovací objekt pro hlavní budovu - plastové bloky,
půdorysný rozměr např.3,2 x 1,6 m, účinný objem 1,9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, 
vč. geotextýlie 300g/m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a odvětrávacího potrubí a hlavice DN 110</t>
    </r>
  </si>
  <si>
    <r>
      <t>Vsakovací zářez pro odvodnění střechy převlékárny
povrhový 0,5 x 0,5 x 9,0 m, účinný objem 0,75 m</t>
    </r>
    <r>
      <rPr>
        <vertAlign val="superscript"/>
        <sz val="10"/>
        <rFont val="Arial"/>
        <family val="2"/>
      </rPr>
      <t>3</t>
    </r>
    <r>
      <rPr>
        <sz val="11"/>
        <color theme="1"/>
        <rFont val="Calibri"/>
        <family val="2"/>
      </rPr>
      <t>, 
výplň tříděné kamenivo (štěrk) frakce 32-64 mm</t>
    </r>
  </si>
  <si>
    <t>Výkop pažené rýhy hl.do 2,0 m</t>
  </si>
  <si>
    <r>
      <rPr>
        <sz val="11"/>
        <color theme="1"/>
        <rFont val="Calibri"/>
        <family val="2"/>
      </rPr>
      <t>m</t>
    </r>
    <r>
      <rPr>
        <vertAlign val="superscript"/>
        <sz val="10"/>
        <rFont val="Arial"/>
        <family val="2"/>
      </rPr>
      <t>3</t>
    </r>
  </si>
  <si>
    <t>Pažení stěn rýhy pažené příložným pažením</t>
  </si>
  <si>
    <r>
      <rPr>
        <sz val="11"/>
        <color theme="1"/>
        <rFont val="Calibri"/>
        <family val="2"/>
      </rPr>
      <t>m</t>
    </r>
    <r>
      <rPr>
        <vertAlign val="superscript"/>
        <sz val="10"/>
        <rFont val="Arial"/>
        <family val="2"/>
      </rPr>
      <t>2</t>
    </r>
  </si>
  <si>
    <t>Pískové lože pod potrubí</t>
  </si>
  <si>
    <t>Obsyp PVC potrubí pískem</t>
  </si>
  <si>
    <t>Zásyp rýhy sypaninou</t>
  </si>
  <si>
    <t>Výstražná folie</t>
  </si>
  <si>
    <t>Výkop nepažené jámy pro vsakovací objekty a nádrž</t>
  </si>
  <si>
    <t>Štěrkopískové lože pod zásobní nádrž</t>
  </si>
  <si>
    <t>Zásyp jámy nádrže zeminou</t>
  </si>
  <si>
    <t>Oblázkový štěrk frakce 8/16 - lože pod vsakovací objekty</t>
  </si>
  <si>
    <r>
      <t>m</t>
    </r>
    <r>
      <rPr>
        <vertAlign val="superscript"/>
        <sz val="10"/>
        <rFont val="Arial"/>
        <family val="2"/>
      </rPr>
      <t>3</t>
    </r>
  </si>
  <si>
    <t>Oblázkový štěrk frakce 8/16 - obsyp vsakovacích objektů</t>
  </si>
  <si>
    <t>5. Ostatní</t>
  </si>
  <si>
    <t>Revizní dvířka plastová 200x300mm</t>
  </si>
  <si>
    <t>Kotvení potrubí</t>
  </si>
  <si>
    <t>Zkoušky (zkouška pevnosti a těsnosti, čištění potrubí)</t>
  </si>
  <si>
    <t>Napojení nového potrubí PVC DN 200 do stávající revizní šachty (prádelna)</t>
  </si>
  <si>
    <t>Přepojenní stáv.potrubí do nové plastové revizní šachty DN 400 (občerstvení)</t>
  </si>
  <si>
    <t>Napojení potrubí PVC DN 200 do nové přípojkové revizní šachty</t>
  </si>
  <si>
    <t>Poznámky :</t>
  </si>
  <si>
    <r>
      <rPr>
        <sz val="11"/>
        <rFont val="Calibri"/>
        <family val="2"/>
      </rPr>
      <t xml:space="preserve"> - v délkách potrubí je započteno ztratné cca 3,0 %
 - metráže potrubí jsou včetně veškerých tvarovek, kolen a odboček
 - střešní vtoky opatřit el.ohřevem </t>
    </r>
    <r>
      <rPr>
        <b/>
        <i/>
        <sz val="11"/>
        <rFont val="Calibri"/>
        <family val="2"/>
      </rPr>
      <t xml:space="preserve">- viz část EL
</t>
    </r>
    <r>
      <rPr>
        <sz val="11"/>
        <rFont val="Calibri"/>
        <family val="2"/>
      </rPr>
      <t xml:space="preserve"> - WC komplety jsou dodávány vč.rohových uzávěrů
 - tento výpis materiálu je pouze orientační, podrobný výpis zpracuje
   subdodavatel v rámci své přípravné montážní a dodavatelské dokumentace</t>
    </r>
  </si>
  <si>
    <t>Vodovod</t>
  </si>
  <si>
    <t>1. Potrubí</t>
  </si>
  <si>
    <t>1a. Vnitřní rozvody</t>
  </si>
  <si>
    <t>Pitná voda (SV, TV, cTV)</t>
  </si>
  <si>
    <t>Potrubí celoplastové PP-RCT DN 15 (20x2,3 mm)
vč. tepelné izolace min.tl. 9 mm</t>
  </si>
  <si>
    <t>EVO PP-RCT – Wavin</t>
  </si>
  <si>
    <t>Potrubí pro studenou vodu PP-RCT DN 20 (25x2,8 mm)
vč. tepelné izolace min.tl. 9 mm</t>
  </si>
  <si>
    <t>Potrubí pro studenou vodu PP-RCT DN 25 (32x3,6 mm)
vč. tepelné izolace min.tl. 13 mm</t>
  </si>
  <si>
    <t>Potrubí pro studenou vodu PP-RCT DN 32 (40x4,5 mm)
vč. tepelné izolace min.tl. 13 mm</t>
  </si>
  <si>
    <t>Potrubí pro teplou vodu PP-RCT DN 10 (16x2,2 mm)
vč. tepelné izolace min.tl. 30 mm</t>
  </si>
  <si>
    <t>Potrubí pro teplou vodu PP-RCT DN 15 (20x2,3 mm)
vč. tepelné izolace min.tl. 30 mm</t>
  </si>
  <si>
    <t>Potrubí pro teplou vodu PP-RCT DN 20 (25x2,8 mm)
vč. tepelné izolace min.tl. 33 mm</t>
  </si>
  <si>
    <t>Potrubí pro teplou vodu PP-RCT DN 25 (32x3,6mm)
vč. tepelné izolace min.tl. 44 mm</t>
  </si>
  <si>
    <t>Potrubí pro teplou vodu PP-RCT DN 32 (40x4,5 mm)
vč. tepelné izolace min.tl. 55 mm</t>
  </si>
  <si>
    <t>Užitková voda</t>
  </si>
  <si>
    <t>Potrubí celoplastové PP-RCT DN 15 (16x2,2 mm)
vč. tepelné izolace min.tl. 9 mm</t>
  </si>
  <si>
    <t>Požární vodovod</t>
  </si>
  <si>
    <t>ocelové trubky pozink.závitové DN 25 (33,7x3,25 mm)
vč. tepelné izolace min.tl. 13mm</t>
  </si>
  <si>
    <t>1b. Venkovní rozvody</t>
  </si>
  <si>
    <t>Pitná voda</t>
  </si>
  <si>
    <t>Potrubí plastové PE 100 SDR 11 DN 40 (50x4,6 mm)</t>
  </si>
  <si>
    <t>Potrubí plastové PE 100 SDR 11 DN 32 (40x3,7 mm)</t>
  </si>
  <si>
    <t>Potrubí plastové PE 100 SDR 11 DN 25 (32x3,0 mm)</t>
  </si>
  <si>
    <t>Potrubí plastové PE 100 SDR 11 DN 20 (25x3,0 mm)</t>
  </si>
  <si>
    <t>2. Armatury a zařízení</t>
  </si>
  <si>
    <t>2a. Pitná a užitková voda</t>
  </si>
  <si>
    <r>
      <t>Vodoměr DN 20 (Qn=2,5 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</rPr>
      <t xml:space="preserve">/hod) </t>
    </r>
    <r>
      <rPr>
        <i/>
        <sz val="11"/>
        <rFont val="Calibri"/>
        <family val="2"/>
      </rPr>
      <t xml:space="preserve"> - měření užitkové vody</t>
    </r>
  </si>
  <si>
    <r>
      <t xml:space="preserve">Mechanický filtr s transparentním tělem, vložka 50 </t>
    </r>
    <r>
      <rPr>
        <sz val="11"/>
        <rFont val="Symbol"/>
        <family val="1"/>
      </rPr>
      <t>m</t>
    </r>
    <r>
      <rPr>
        <sz val="11"/>
        <rFont val="Calibri"/>
        <family val="2"/>
      </rPr>
      <t>m - 1" (DN 25)</t>
    </r>
  </si>
  <si>
    <r>
      <t xml:space="preserve">Mechanický filtr s transparentním tělem, vložka 5 </t>
    </r>
    <r>
      <rPr>
        <sz val="11"/>
        <rFont val="Symbol"/>
        <family val="1"/>
      </rPr>
      <t>m</t>
    </r>
    <r>
      <rPr>
        <sz val="11"/>
        <rFont val="Calibri"/>
        <family val="2"/>
      </rPr>
      <t>m -  1" (DN 25)</t>
    </r>
  </si>
  <si>
    <t>UV lampa s proudoznakem nebo průtokovým spínačem - 1" (DN 25)</t>
  </si>
  <si>
    <t>Epanzomat v provedení pro pitnou vodu, stacionární, objem 200 litrů</t>
  </si>
  <si>
    <r>
      <rPr>
        <sz val="11"/>
        <rFont val="Calibri"/>
        <family val="2"/>
      </rPr>
      <t xml:space="preserve">Nepřímoohřívaný zásobník TV 1000 l </t>
    </r>
    <r>
      <rPr>
        <b/>
        <i/>
        <sz val="11"/>
        <rFont val="Calibri"/>
        <family val="2"/>
      </rPr>
      <t>- viz část ÚT</t>
    </r>
  </si>
  <si>
    <r>
      <rPr>
        <sz val="11"/>
        <rFont val="Calibri"/>
        <family val="2"/>
      </rPr>
      <t xml:space="preserve">Připojovací souprava pro doplňováni systému ÚT </t>
    </r>
    <r>
      <rPr>
        <b/>
        <i/>
        <sz val="11"/>
        <rFont val="Calibri"/>
        <family val="2"/>
      </rPr>
      <t>- viz část ÚT</t>
    </r>
  </si>
  <si>
    <t>Cirkulační čerpadlo pro TV DN 20 vč.časového spínače (230V/3W)
- 1x jako 100% záloha</t>
  </si>
  <si>
    <t>Wilo Star Z20
časový spínač SK 601</t>
  </si>
  <si>
    <t>Elektrický tlakový zásobníkový ohřívač TV, závěsný 125 l</t>
  </si>
  <si>
    <r>
      <t xml:space="preserve">Automatické ponorné tlakové čerpadlo, vč.plovákového spínače, zpětné klapky, vestavěné ochrany proti chodu nasucho (Qmax 95 l/min, Hmax 46 m, 230 V/0,75kW) </t>
    </r>
    <r>
      <rPr>
        <i/>
        <sz val="11"/>
        <rFont val="Calibri"/>
        <family val="2"/>
      </rPr>
      <t>- zásobní nádrž užitkové vody</t>
    </r>
  </si>
  <si>
    <t>Easypump E-DEEP 1200</t>
  </si>
  <si>
    <r>
      <t>Automatický pisoárový senzor vč. napájení (230 V, 50 Hz) (</t>
    </r>
    <r>
      <rPr>
        <b/>
        <sz val="11"/>
        <rFont val="Calibri"/>
        <family val="2"/>
      </rPr>
      <t>APS</t>
    </r>
    <r>
      <rPr>
        <sz val="11"/>
        <rFont val="Calibri"/>
        <family val="2"/>
      </rPr>
      <t>)</t>
    </r>
  </si>
  <si>
    <r>
      <rPr>
        <sz val="11"/>
        <rFont val="Calibri"/>
        <family val="2"/>
      </rPr>
      <t>Směšovací baterie sprchová - nástěnná páková</t>
    </r>
    <r>
      <rPr>
        <sz val="11"/>
        <color indexed="8"/>
        <rFont val="Calibri"/>
        <family val="2"/>
      </rPr>
      <t xml:space="preserve">, vč. sprchového setu s tyčí (bez termostatické regulace) </t>
    </r>
    <r>
      <rPr>
        <sz val="11"/>
        <rFont val="Calibri"/>
        <family val="2"/>
      </rPr>
      <t>(</t>
    </r>
    <r>
      <rPr>
        <b/>
        <sz val="11"/>
        <rFont val="Calibri"/>
        <family val="2"/>
      </rPr>
      <t>SBN</t>
    </r>
    <r>
      <rPr>
        <sz val="11"/>
        <rFont val="Calibri"/>
        <family val="2"/>
      </rPr>
      <t>)</t>
    </r>
  </si>
  <si>
    <r>
      <rPr>
        <sz val="11"/>
        <rFont val="Calibri"/>
        <family val="2"/>
      </rPr>
      <t>Směšovací baterie sprchová - nástěnná páková</t>
    </r>
    <r>
      <rPr>
        <sz val="11"/>
        <color indexed="8"/>
        <rFont val="Calibri"/>
        <family val="2"/>
      </rPr>
      <t xml:space="preserve">, vč. sprchového setu s tyčí (bez termostatické regulace) v provedení pro osoby tělesně postižené </t>
    </r>
    <r>
      <rPr>
        <sz val="11"/>
        <rFont val="Calibri"/>
        <family val="2"/>
      </rPr>
      <t>(</t>
    </r>
    <r>
      <rPr>
        <b/>
        <sz val="11"/>
        <rFont val="Calibri"/>
        <family val="2"/>
      </rPr>
      <t>SBNi</t>
    </r>
    <r>
      <rPr>
        <sz val="11"/>
        <rFont val="Calibri"/>
        <family val="2"/>
      </rPr>
      <t>)</t>
    </r>
  </si>
  <si>
    <r>
      <rPr>
        <sz val="11"/>
        <rFont val="Calibri"/>
        <family val="2"/>
      </rPr>
      <t>Směšovací baterie dřezová - stojánková páková (</t>
    </r>
    <r>
      <rPr>
        <b/>
        <sz val="11"/>
        <rFont val="Calibri"/>
        <family val="2"/>
      </rPr>
      <t>DBS</t>
    </r>
    <r>
      <rPr>
        <sz val="11"/>
        <rFont val="Calibri"/>
        <family val="2"/>
      </rPr>
      <t>)</t>
    </r>
  </si>
  <si>
    <r>
      <rPr>
        <sz val="11"/>
        <rFont val="Calibri"/>
        <family val="2"/>
      </rPr>
      <t>Směšovací baterie umyvadlová - stojánková páková (</t>
    </r>
    <r>
      <rPr>
        <b/>
        <sz val="11"/>
        <rFont val="Calibri"/>
        <family val="2"/>
      </rPr>
      <t>UBS</t>
    </r>
    <r>
      <rPr>
        <sz val="11"/>
        <rFont val="Calibri"/>
        <family val="2"/>
      </rPr>
      <t>)</t>
    </r>
  </si>
  <si>
    <r>
      <rPr>
        <sz val="11"/>
        <rFont val="Calibri"/>
        <family val="2"/>
      </rPr>
      <t>Směšovací baterie umyvadlová - stojánková páková v provedení pro osoby tělesně postižené (</t>
    </r>
    <r>
      <rPr>
        <b/>
        <sz val="11"/>
        <rFont val="Calibri"/>
        <family val="2"/>
      </rPr>
      <t>UBSi</t>
    </r>
    <r>
      <rPr>
        <sz val="11"/>
        <rFont val="Calibri"/>
        <family val="2"/>
      </rPr>
      <t>)</t>
    </r>
  </si>
  <si>
    <r>
      <rPr>
        <sz val="11"/>
        <rFont val="Calibri"/>
        <family val="2"/>
      </rPr>
      <t>Směšovací baterie umyvátková - stojánková páková (</t>
    </r>
    <r>
      <rPr>
        <b/>
        <sz val="11"/>
        <rFont val="Calibri"/>
        <family val="2"/>
      </rPr>
      <t>UmBS</t>
    </r>
    <r>
      <rPr>
        <sz val="11"/>
        <rFont val="Calibri"/>
        <family val="2"/>
      </rPr>
      <t>)</t>
    </r>
  </si>
  <si>
    <r>
      <t>Směšovací baterie výlevková - nástěnná páková</t>
    </r>
    <r>
      <rPr>
        <sz val="11"/>
        <color indexed="8"/>
        <rFont val="Calibri"/>
        <family val="2"/>
      </rPr>
      <t xml:space="preserve"> </t>
    </r>
    <r>
      <rPr>
        <sz val="11"/>
        <rFont val="Calibri"/>
        <family val="2"/>
      </rPr>
      <t xml:space="preserve"> (</t>
    </r>
    <r>
      <rPr>
        <b/>
        <sz val="11"/>
        <rFont val="Calibri"/>
        <family val="2"/>
      </rPr>
      <t>VLBN</t>
    </r>
    <r>
      <rPr>
        <sz val="11"/>
        <rFont val="Calibri"/>
        <family val="2"/>
      </rPr>
      <t>)</t>
    </r>
  </si>
  <si>
    <r>
      <rPr>
        <sz val="11"/>
        <rFont val="Calibri"/>
        <family val="2"/>
      </rPr>
      <t>Rohový ventil pro napojení stojánkových baterií DN 15 (</t>
    </r>
    <r>
      <rPr>
        <b/>
        <sz val="11"/>
        <rFont val="Calibri"/>
        <family val="2"/>
      </rPr>
      <t>RVU-15</t>
    </r>
    <r>
      <rPr>
        <sz val="11"/>
        <rFont val="Calibri"/>
        <family val="2"/>
      </rPr>
      <t>)</t>
    </r>
  </si>
  <si>
    <r>
      <rPr>
        <sz val="11"/>
        <rFont val="Calibri"/>
        <family val="2"/>
      </rPr>
      <t>Rohový ventil pro napojení WC (</t>
    </r>
    <r>
      <rPr>
        <b/>
        <sz val="11"/>
        <rFont val="Calibri"/>
        <family val="2"/>
      </rPr>
      <t>RWV-15</t>
    </r>
    <r>
      <rPr>
        <sz val="11"/>
        <rFont val="Calibri"/>
        <family val="2"/>
      </rPr>
      <t>)*</t>
    </r>
  </si>
  <si>
    <r>
      <rPr>
        <sz val="11"/>
        <rFont val="Calibri"/>
        <family val="2"/>
      </rPr>
      <t>Rohový ventil pro napojení WC (</t>
    </r>
    <r>
      <rPr>
        <b/>
        <sz val="11"/>
        <rFont val="Calibri"/>
        <family val="2"/>
      </rPr>
      <t>RWV(i)-15</t>
    </r>
    <r>
      <rPr>
        <sz val="11"/>
        <rFont val="Calibri"/>
        <family val="2"/>
      </rPr>
      <t>)*</t>
    </r>
  </si>
  <si>
    <r>
      <rPr>
        <sz val="11"/>
        <rFont val="Calibri"/>
        <family val="2"/>
      </rPr>
      <t>Uzavírací ventil s napojením na hadici (</t>
    </r>
    <r>
      <rPr>
        <b/>
        <sz val="11"/>
        <rFont val="Calibri"/>
        <family val="2"/>
      </rPr>
      <t>VH-15</t>
    </r>
    <r>
      <rPr>
        <sz val="11"/>
        <rFont val="Calibri"/>
        <family val="2"/>
      </rPr>
      <t>)</t>
    </r>
  </si>
  <si>
    <t xml:space="preserve">Elektromagnetický ventil DN 25 vč. řídící jednotky </t>
  </si>
  <si>
    <t>Kulový kohout DN 15 (KK-15)</t>
  </si>
  <si>
    <t>Kulový kohout DN 20 (KK-20)</t>
  </si>
  <si>
    <t>Kulový kohout DN 25 (KK-25)</t>
  </si>
  <si>
    <t>Kulový kohout DN 25 (KK-25) - hlavní uzávěr užitkové vody - vstupní objekt</t>
  </si>
  <si>
    <t>Kulový kohout DN 32 (KK-32)</t>
  </si>
  <si>
    <t>Kulový kohout DN 32 (KK-32) - hlavní uzávěr pitné vody - hlavní objekt</t>
  </si>
  <si>
    <t>Kulový kohout s vypouštěním DN 20 (KKV-20)</t>
  </si>
  <si>
    <t>Termostatický vyvažovací ventil na cirkulaci DN 10 (VVC-10)</t>
  </si>
  <si>
    <t>Termostatický vyvažovací ventil na cirkulaci DN 15 (VVC-15)</t>
  </si>
  <si>
    <t>Zpětný ventil DN 20 (ZV-20)</t>
  </si>
  <si>
    <t>Zpětný ventil DN 25 (ZV-25)</t>
  </si>
  <si>
    <t>Zpětný ventil DN 32 (ZV-32)</t>
  </si>
  <si>
    <t>Pojistný ventil DN 20 (PV-20)</t>
  </si>
  <si>
    <t>Pojistný ventil DN 32 (PV-32)</t>
  </si>
  <si>
    <t>2b. Požární vodovod</t>
  </si>
  <si>
    <t>Oddělovač systémů typu BA DN 25</t>
  </si>
  <si>
    <t>Šikmý uzavírací ventil pro oddělovač systémů DN 25</t>
  </si>
  <si>
    <r>
      <rPr>
        <sz val="11"/>
        <rFont val="Calibri"/>
        <family val="2"/>
      </rPr>
      <t xml:space="preserve">Hydrantový systém s tvarově stálou hadicí - D 25/30 vč.kulového kohoutu
s třípolohovou uzavírací proudnicí, </t>
    </r>
    <r>
      <rPr>
        <sz val="11"/>
        <rFont val="Symbol"/>
        <family val="1"/>
      </rPr>
      <t>Æ</t>
    </r>
    <r>
      <rPr>
        <sz val="7.7"/>
        <rFont val="Calibri"/>
        <family val="2"/>
      </rPr>
      <t xml:space="preserve"> </t>
    </r>
    <r>
      <rPr>
        <sz val="11"/>
        <rFont val="Calibri"/>
        <family val="2"/>
      </rPr>
      <t>hubice min. 6 mm, 
průtoku min 0,3 l/s (min. 0,2 MPa), rozměr skříně 710x710x245 mm</t>
    </r>
  </si>
  <si>
    <t>Požární zkouška a plombování hydrantové skříně</t>
  </si>
  <si>
    <t>3. Venkovní zařízení a objekty</t>
  </si>
  <si>
    <t>Armaturní šachta plastová DN 600 (pitná voda)
šachtová korugované roura DN 600, l = 1-2 m, vč těsnění</t>
  </si>
  <si>
    <t>Armaturní šachta plastová DN 600 (užitková)
šachtová korugované roura DN 600, l = 1-2 m, vč těsnění</t>
  </si>
  <si>
    <r>
      <t xml:space="preserve">Litinový poklop pojezdný </t>
    </r>
    <r>
      <rPr>
        <sz val="11"/>
        <rFont val="Symbol"/>
        <family val="1"/>
      </rPr>
      <t>Æ</t>
    </r>
    <r>
      <rPr>
        <sz val="11"/>
        <rFont val="Calibri"/>
        <family val="2"/>
      </rPr>
      <t xml:space="preserve">  600 mm, třída zatížení B125</t>
    </r>
  </si>
  <si>
    <r>
      <t xml:space="preserve">Litinový poklop pochozí </t>
    </r>
    <r>
      <rPr>
        <sz val="11"/>
        <rFont val="Symbol"/>
        <family val="1"/>
      </rPr>
      <t>Æ</t>
    </r>
    <r>
      <rPr>
        <sz val="11"/>
        <rFont val="Calibri"/>
        <family val="2"/>
      </rPr>
      <t xml:space="preserve">  600 mm, třída zatížení A15</t>
    </r>
  </si>
  <si>
    <t>Šoupě přírubové krátké, litina, 1" (DN 25) (Š-25)</t>
  </si>
  <si>
    <t>Šoupě přírubové krátké, litina, 5/4" (DN 32) (Š-32)</t>
  </si>
  <si>
    <t>Zemní souprava pro šoupě, teleskopická</t>
  </si>
  <si>
    <t>Uliční poklop pro zemní soupravu, litinový, pro zatížení B125</t>
  </si>
  <si>
    <r>
      <t xml:space="preserve">Zahradní ventil DN 25 s připojením na hadici (VH-25) - v </t>
    </r>
    <r>
      <rPr>
        <i/>
        <sz val="11"/>
        <rFont val="Calibri"/>
        <family val="2"/>
      </rPr>
      <t>armaturní šachtě (odběrné místo pro užitkovou vodu v každé šachtě 2x kohout pro užitkovou vodu z odkalení a ze zásobní nádrže)</t>
    </r>
  </si>
  <si>
    <t>4. Zemní práce</t>
  </si>
  <si>
    <t>Výkop pažené rýhy hl.do 1,5m</t>
  </si>
  <si>
    <t>Revizní dvířka plastová 300x300mm</t>
  </si>
  <si>
    <t>Revizní dvířka plastová 400x400mm</t>
  </si>
  <si>
    <t>Tlaková zkouška potrubí</t>
  </si>
  <si>
    <t>Desinfekce a proplach vodovodu</t>
  </si>
  <si>
    <t>Ocelová chránička Ø 100 mm, L = 0,5m</t>
  </si>
  <si>
    <t xml:space="preserve"> - v délkách potrubí je započteno ztratné cca 3,0 %
 - metráže potrubí jsou včetně veškerých tvarovek, kolen a odboček
 - *WC komplety jsou dodávány vč.rohových uzávěrů
 - hydrantové systémy jsou dodávány vč.kulových kohoutů
 - tento výpis materiálu je pouze orientační, podrobný výpis zpracuje
   subdodavatel v rámci své přípravné montážní a dodavatelské dokumentace</t>
  </si>
  <si>
    <t>Revitalizace koupaliště Lhotka, Praha 4</t>
  </si>
  <si>
    <t>Profese:</t>
  </si>
  <si>
    <t xml:space="preserve">D1.4.f - Elektroinstalace 
silnoproudé 
</t>
  </si>
  <si>
    <t>Koupaliště Lhotka</t>
  </si>
  <si>
    <t>Zoodpovědný projektant:</t>
  </si>
  <si>
    <t>Josef Tietz</t>
  </si>
  <si>
    <t>Jiří Flosman</t>
  </si>
  <si>
    <t>REKAPITULACE ČLENĚNÍ SOUPISU PRACÍ A MATERIÁLU</t>
  </si>
  <si>
    <t>SOUPIS PRACÍ  A MATERIÁLU</t>
  </si>
  <si>
    <t>Poznámky:</t>
  </si>
  <si>
    <t>Dodavatel</t>
  </si>
  <si>
    <t>Cena celkem
[CZK]</t>
  </si>
  <si>
    <t>J. hmotnost
[t]</t>
  </si>
  <si>
    <t>Hmotnost
celkem [t]</t>
  </si>
  <si>
    <t>Rozvaděč R1 (Hlavní budova)</t>
  </si>
  <si>
    <t>Rozvaděč R1, včetně vnitřní výbavy (krycí desky, DIN lišty, úchytky, hřebeny 3f)</t>
  </si>
  <si>
    <t>Rozvaděč pod omítkou, rozměry dle výkresové dokumentace</t>
  </si>
  <si>
    <t>N/A</t>
  </si>
  <si>
    <t>Třífázový jistič 50A/B/3</t>
  </si>
  <si>
    <t>Hlavní jistič ve funkci hlavního vypínače</t>
  </si>
  <si>
    <t>Vypínací spoušť, příslušenství jističe</t>
  </si>
  <si>
    <t>Kombinovaný svodič přepětí B + C</t>
  </si>
  <si>
    <t>Přepěťová ochrana B+C</t>
  </si>
  <si>
    <t>Elektroměr na DIN lištu pro přímé měření činné složky, 3f</t>
  </si>
  <si>
    <t>Třífázový jistič 16A/B/3</t>
  </si>
  <si>
    <t>3f jistič 16A/B</t>
  </si>
  <si>
    <t>Třífázový jistič 16A/C/3</t>
  </si>
  <si>
    <t>3f jistič 16A/C</t>
  </si>
  <si>
    <t>Třífázový jistič 10A/C/3</t>
  </si>
  <si>
    <t>3f jistič 10A/C</t>
  </si>
  <si>
    <t>Jednofázový jistič 25A/B</t>
  </si>
  <si>
    <t>1f jistič 25A/B</t>
  </si>
  <si>
    <t>Jednofázový jistič 16A/B</t>
  </si>
  <si>
    <t>1f jistič 16A/B</t>
  </si>
  <si>
    <t>Jednofázový jistič 16A/C</t>
  </si>
  <si>
    <t>1f jistič 16A/C</t>
  </si>
  <si>
    <t>Jednofázový jistič 10A/C</t>
  </si>
  <si>
    <t>1f jistič 10A/C</t>
  </si>
  <si>
    <t>Jednofázový jistič 6A/B</t>
  </si>
  <si>
    <t>1f jistič 6A/B</t>
  </si>
  <si>
    <t>Proudový chránič selektivní</t>
  </si>
  <si>
    <t>Proudový chránič 40A typ S 4P 30mA</t>
  </si>
  <si>
    <t xml:space="preserve">Proudový chránič </t>
  </si>
  <si>
    <t>Proudový chránič 25A typ AC 4P 30mA</t>
  </si>
  <si>
    <t>Impulzní relé pro ovládání z více míst</t>
  </si>
  <si>
    <t>Rozvaděč R2 (Vstupní budova)</t>
  </si>
  <si>
    <t>Rozvaděč R2, včetně vnitřní výbavy (krycí desky, DIN lišty, úchytky, hřebeny 3f)</t>
  </si>
  <si>
    <t>Třífázový jistič 25A/B/3</t>
  </si>
  <si>
    <t>Třífázový jistič 20A/B/3</t>
  </si>
  <si>
    <t>3f jistič 20A/B</t>
  </si>
  <si>
    <t>Jednofázový jistič 20A/C</t>
  </si>
  <si>
    <t>1f jistič 20A/C</t>
  </si>
  <si>
    <t>Instalační stykač 230V/1f</t>
  </si>
  <si>
    <t>Ochrana objektu Hlavní budovy před bleskem</t>
  </si>
  <si>
    <t>Svodový drát AlMgSi pr.8</t>
  </si>
  <si>
    <t>1kg=7,4m</t>
  </si>
  <si>
    <t>kg</t>
  </si>
  <si>
    <t>Svodový drát AlMgSi pr.10</t>
  </si>
  <si>
    <t>1kg=1,6m</t>
  </si>
  <si>
    <t>Drát CY16</t>
  </si>
  <si>
    <t>propojení zemniče s HOP</t>
  </si>
  <si>
    <t>Zemní pás FeZn 30/4</t>
  </si>
  <si>
    <t>Svorka zkušební SZ</t>
  </si>
  <si>
    <t>Svorka okapová SO</t>
  </si>
  <si>
    <t>Svorka spojovací SS</t>
  </si>
  <si>
    <t>Svorka křížová SK</t>
  </si>
  <si>
    <t>Svorka SR</t>
  </si>
  <si>
    <t>Podpěra vedení PV23</t>
  </si>
  <si>
    <t>Podpěra vedení PV1a-30</t>
  </si>
  <si>
    <t>Ochranný úhelník 1,7m</t>
  </si>
  <si>
    <t>Držák ochranného úhelníku</t>
  </si>
  <si>
    <t xml:space="preserve">Komplet oddáleného jímače </t>
  </si>
  <si>
    <t>Pro VZT jednotku na střeše</t>
  </si>
  <si>
    <t>Doplňující materiál</t>
  </si>
  <si>
    <t>Systém podlahového topení ve Vstupní budově</t>
  </si>
  <si>
    <t xml:space="preserve">Programovatelný termostat </t>
  </si>
  <si>
    <t>Termostat s podlahovým a prostorovým čidlem, který bude snímat teplotu referenční místnosti</t>
  </si>
  <si>
    <t>Dvoužilové s ochranným opředením, délka topné části 7m, napájení 230V, přívod 2m</t>
  </si>
  <si>
    <t>Fixace topných kabelů</t>
  </si>
  <si>
    <t>Obvodová dilatace</t>
  </si>
  <si>
    <t>Přehled délek a výkonů – rozložení topných kabelů v jednotlivých místnostech + podrobný položkový rozpočet je třeba upravit před realizací</t>
  </si>
  <si>
    <t>Elektrické přístroje silnoproud</t>
  </si>
  <si>
    <t>Jednopólové tlačítko - komplet</t>
  </si>
  <si>
    <t>Vypínač jednopólový č.1, bílý komplet</t>
  </si>
  <si>
    <t>Vypínač jednopólový</t>
  </si>
  <si>
    <t>Vypínač střídavý č.6, bílý komplet</t>
  </si>
  <si>
    <t>Vypínač střídavý</t>
  </si>
  <si>
    <t>Vypínač křížový č.7, bílý komplet</t>
  </si>
  <si>
    <t>Vypínač křížový</t>
  </si>
  <si>
    <t>Vypínač sériový č.5, bílý komplet</t>
  </si>
  <si>
    <t>Vypínač sériový</t>
  </si>
  <si>
    <t>Total stop tlačítko</t>
  </si>
  <si>
    <t>instalace na povrch, 1xNO, 1xNC, žluté tělo a červený ovladač, IP55, součástí dodávky plexo krabice</t>
  </si>
  <si>
    <t>Stropní čidlo pohybu</t>
  </si>
  <si>
    <t>Zásuvka 230V/16A</t>
  </si>
  <si>
    <t>Zásuvka jednonásobná pro zapuštěnou montáž - běžné obvody, barva bílá</t>
  </si>
  <si>
    <t>1252024583</t>
  </si>
  <si>
    <t>Zásuvka jednonásobná pro zapuštěnou montáž - pc obvody, barva hnědá</t>
  </si>
  <si>
    <t>Zásuvka jednonásobná pro zapuštěnou montáž - s přepěťovou ochranou (vždy 1.zásuvka na přívodu z jištěného okruhu) - barva hnědá, okruh X11</t>
  </si>
  <si>
    <t>Zásuvka 230V/16A, IP 44</t>
  </si>
  <si>
    <t>Rámeček</t>
  </si>
  <si>
    <t>Rámeček jednonásobný, barva bílá</t>
  </si>
  <si>
    <t>Rámeček dvounásobný - vodorovný, barva bílá</t>
  </si>
  <si>
    <t>Rámeček čtyřnásobný - vodorovný</t>
  </si>
  <si>
    <t>Rámeček pětinásobný - vodorovný</t>
  </si>
  <si>
    <t>Automatický hlásič požáru opticko kouřový</t>
  </si>
  <si>
    <t>Infračervený splachovač pisoáru s elektronikou ALS, 24V DC</t>
  </si>
  <si>
    <t>Externí zdroj pro max.5 pisoárů</t>
  </si>
  <si>
    <t>Krabice s víčkem pro HOP 250/1, s víčkem</t>
  </si>
  <si>
    <t>krabice pro umístění svorkovnice HOP</t>
  </si>
  <si>
    <t>Svorkovnice ekvipotenciální</t>
  </si>
  <si>
    <t>Svorkovnice pro hlavní pospojování</t>
  </si>
  <si>
    <t>Elektrické přístroje slaboproud</t>
  </si>
  <si>
    <t>Instalační kabel CAT6 UTP PVC</t>
  </si>
  <si>
    <t>datový kabel</t>
  </si>
  <si>
    <t>Koax. kabel 6,9mm</t>
  </si>
  <si>
    <t>1 balení = 250m, cena za 1m=13Kč, nutno objednat celé balení</t>
  </si>
  <si>
    <t>Kabel HDMI délka 10m</t>
  </si>
  <si>
    <t>Přepěťová ochrana koax. kabelu</t>
  </si>
  <si>
    <t>PVC ohebná trubka pr.23mm</t>
  </si>
  <si>
    <t>na protažení slaboproudých kabelů</t>
  </si>
  <si>
    <t>Zásuvka datová 2x RJ45 bílá</t>
  </si>
  <si>
    <t>zásuvka 2xRJ45 komplet</t>
  </si>
  <si>
    <t>Koncová zásuvka</t>
  </si>
  <si>
    <t>Třívývodová koncová TV/FM/SAT zásuvka určena pro rozvod signálu v STA a pro individuální příjem, bez krytu</t>
  </si>
  <si>
    <t>Switch 8 port</t>
  </si>
  <si>
    <t>Digitální hodiny</t>
  </si>
  <si>
    <t>Exteriérové digitální hodiny (panel umístěný na vstupní budově)</t>
  </si>
  <si>
    <t>Digitální teploměr</t>
  </si>
  <si>
    <t>Digitální displej umístěný na vstupní budově pro zobrazení aktuální teploty vzduchu</t>
  </si>
  <si>
    <t>Zařízení STA a anténní systém nejsou předmětem cenové nabídky</t>
  </si>
  <si>
    <t>Měření a regulace</t>
  </si>
  <si>
    <t>Ekvitermní regulátor</t>
  </si>
  <si>
    <t>regulátor pro 1 směšovaný okruh a 1 nesměšovaný okruh, servopohon na směšocaném okruhu ovládaný analogově nebo 3b</t>
  </si>
  <si>
    <t>Příložné čidlo teploty</t>
  </si>
  <si>
    <t>čidlo teploty na 2 okruzích</t>
  </si>
  <si>
    <t>Čidlo teploty TUV</t>
  </si>
  <si>
    <t>měření teploty v zásobnících</t>
  </si>
  <si>
    <t>Čidlo teploty venkovní</t>
  </si>
  <si>
    <t>ekvitermní čidlo teploty</t>
  </si>
  <si>
    <t>Ovládací panel</t>
  </si>
  <si>
    <t>Servopohony včetně ventilů + oběhová čerpadla jsou v dodávce profese ÚT</t>
  </si>
  <si>
    <t>Přístupový systém</t>
  </si>
  <si>
    <t>M+P</t>
  </si>
  <si>
    <t>Instalace systému včetně dodávky a SW prací</t>
  </si>
  <si>
    <t>viz. Příloha č.7 - Specifikace přístupový systém</t>
  </si>
  <si>
    <t>Systém nouzového volání</t>
  </si>
  <si>
    <t>Volací tlačítko s LED</t>
  </si>
  <si>
    <t>Signalizace nouzového volání</t>
  </si>
  <si>
    <t>Kontrolní modul s alarmem</t>
  </si>
  <si>
    <t>Transformátor 230V/15V (2A)</t>
  </si>
  <si>
    <t>zdroj pro signalizační moduly, zdroj zabudován v instalační krabici</t>
  </si>
  <si>
    <t>Umělé osvětlení</t>
  </si>
  <si>
    <t>Zářivkové svítidlo 4xT8/18W G13</t>
  </si>
  <si>
    <t>trubice nejsou součástí dodávky</t>
  </si>
  <si>
    <t>Downlight 2x26W</t>
  </si>
  <si>
    <t>zářivkové podhledové svítidlo, cena bez zdroje</t>
  </si>
  <si>
    <t>Přisazené zářivkové svítidlo 2x35W, IP65</t>
  </si>
  <si>
    <t>cena bez trubic</t>
  </si>
  <si>
    <t>Venkovní osvětlení s integrovaným soumrakovým čidlem</t>
  </si>
  <si>
    <t>Osvětlení nad umyvadly</t>
  </si>
  <si>
    <t>2x32W, G9, LED</t>
  </si>
  <si>
    <t>Konečná volba svítidel je na schválení investora nebo architekta.</t>
  </si>
  <si>
    <t>Kabely a kabelové trasy silnoproud</t>
  </si>
  <si>
    <t>CYKY-J 4x25</t>
  </si>
  <si>
    <t>CYKY-J 5x6</t>
  </si>
  <si>
    <t>CYKY-J 5x4</t>
  </si>
  <si>
    <t>CYSY-J 5x4</t>
  </si>
  <si>
    <t>CYKY-J 5x2,5</t>
  </si>
  <si>
    <t>CYKY-J 3x4</t>
  </si>
  <si>
    <t>CYKY-J 3x2,5</t>
  </si>
  <si>
    <t>CYKY-J 3x1,5</t>
  </si>
  <si>
    <t>CYKY 3Cx1,5</t>
  </si>
  <si>
    <t>CYKY-O 3x1,5</t>
  </si>
  <si>
    <t>CYKY-O 2x1,5</t>
  </si>
  <si>
    <t>JYTY 2x1</t>
  </si>
  <si>
    <t>CY10 zž</t>
  </si>
  <si>
    <t>CY6 zž</t>
  </si>
  <si>
    <t>CY4 zž</t>
  </si>
  <si>
    <t>Drátěný žlab 60x60, 1ks=3m (vedení silnoproudé kabeláže v podhledu)</t>
  </si>
  <si>
    <t>Drážený žlab vedený v podhledu hlavní a vstupní budovy</t>
  </si>
  <si>
    <t>Rychlospojka (2ks na jeden žlab)</t>
  </si>
  <si>
    <t>Závěs (2ks na jeden žlab)</t>
  </si>
  <si>
    <t>Závitová tyč pr. 8mm (1ks=2m)</t>
  </si>
  <si>
    <t>Kotva</t>
  </si>
  <si>
    <t>Elektroinstalační trubka P16</t>
  </si>
  <si>
    <t>Spojovací materiál</t>
  </si>
  <si>
    <t>Drobný instalační materiál</t>
  </si>
  <si>
    <t>Areálové osvětlení</t>
  </si>
  <si>
    <t>Stožár areálového osvětlení</t>
  </si>
  <si>
    <t>viz. Vzorový vzorový výkres</t>
  </si>
  <si>
    <t>Svítidlo</t>
  </si>
  <si>
    <t>viz. Specifikace stožárového svítidla</t>
  </si>
  <si>
    <t>Elektrovýzbroj sloupu</t>
  </si>
  <si>
    <t>Stožárová výzbroj vč. krytu a pojistek</t>
  </si>
  <si>
    <t>Směs betonu C12/15 na základ pilíře</t>
  </si>
  <si>
    <t>základ pro sloup VO (0,3m3=1ks)</t>
  </si>
  <si>
    <t>Kabel k osvětlení</t>
  </si>
  <si>
    <t>Kabel ze svorkovnice ke svítidlu</t>
  </si>
  <si>
    <t>Areálový rozhlas</t>
  </si>
  <si>
    <t>Ústředna 100V rozhlasu</t>
  </si>
  <si>
    <t xml:space="preserve">Stručný popis: 2 line + 3 mic vstupy, 3 zóny, 180 W, priorita, přehrávač MP3, SD + USB čtečka, tuner, Bluetooth, IR dálkové ovládání, vysoká kvalita reprodukce
</t>
  </si>
  <si>
    <t>Přepážkový mikrofon</t>
  </si>
  <si>
    <t>Stručný popis: mikrofon se základnou, 60 – 18 000 Hz, indikace napájení a aktivace, nastavitelný gong, vlastní napájení z 230 V nebo baterie, kardioidní směr. Charakteristika</t>
  </si>
  <si>
    <t>Reproduktor</t>
  </si>
  <si>
    <t>osazeno 6,5″ reproduktory
zatížitelnost 20 / 40 W rms/max
impedance min. 500 Ω
ekv. citlivost 94 dB / 1W, 1m
frekv. pásmo 140 – 15 000 Hz
krytí IP 44
černobílé provedení
rozměry 227×520×125 mm
hmotnost 5 kg</t>
  </si>
  <si>
    <t>CYKY 2Ax2,5</t>
  </si>
  <si>
    <t>propojovací kabel mezi reproduktory</t>
  </si>
  <si>
    <t>Příslušenství</t>
  </si>
  <si>
    <t>(jack konektory, signálové kabely, miska signálová, regulátor hlasitosti)</t>
  </si>
  <si>
    <t>Posouzení a nastavení na místě za účasti akustického technika</t>
  </si>
  <si>
    <t>ZTI</t>
  </si>
  <si>
    <t>Rozvaděče s venkovním provedením pro napájení zařízení ZTI</t>
  </si>
  <si>
    <t xml:space="preserve">Přístrojová skříň IP65/4M, Plastová, Plastová průhledná dvířka, RAL 7035 šedá, Polykarbonát
</t>
  </si>
  <si>
    <t>Elektrická výzbroj dle schématu zapojení</t>
  </si>
  <si>
    <t>Ovládací prvky na dveřích rozvaděče</t>
  </si>
  <si>
    <t>uzamykatelné pro spouštění vybraných čerpadel</t>
  </si>
  <si>
    <t>Servisní zásuvka 230V/16A</t>
  </si>
  <si>
    <t>Temperace univtř rozvaděče</t>
  </si>
  <si>
    <t>Uzemnění</t>
  </si>
  <si>
    <t>Výkopové práce</t>
  </si>
  <si>
    <t>Výkop kabel.rýhy 35x80 cm ručně,zem.třídy 3</t>
  </si>
  <si>
    <t>Zához kabel. rýhy 35x60 cm ručně, zem.třídy 3</t>
  </si>
  <si>
    <t>Kab.lože písek S.35 cm,pe pas 170mm</t>
  </si>
  <si>
    <t>Nakládání výkopku do 100m3,zem.1-4</t>
  </si>
  <si>
    <t>Zřízení a odstranění provizorní lávky</t>
  </si>
  <si>
    <t>Výkop jámy ručně,zemina třídy 3-4 - výkop jámy pro světelné body</t>
  </si>
  <si>
    <t>Zához jámy ručně, zemina třídy 3-4</t>
  </si>
  <si>
    <t>Hutnění zeminy strojně, vrstva 20cm</t>
  </si>
  <si>
    <t>Odvoz a likvidace zeminy vč. skládkovného</t>
  </si>
  <si>
    <t>Osetí povrchu trávou</t>
  </si>
  <si>
    <t>m2</t>
  </si>
  <si>
    <t>Fólie výstražná z PVC, šířka 33cm</t>
  </si>
  <si>
    <t>Zajištění kabelu při křížení</t>
  </si>
  <si>
    <t>Koordinace s ostatními IS</t>
  </si>
  <si>
    <t>Práce</t>
  </si>
  <si>
    <t>Osazení a instalace rozvaděče R1, R2</t>
  </si>
  <si>
    <t>osazení, prodrátování, instalace všech prvků, označení</t>
  </si>
  <si>
    <t>Instalace elektro zařízení silnoproud</t>
  </si>
  <si>
    <t>instalace zásuvek, vypínačů</t>
  </si>
  <si>
    <t>Instalace svítidel</t>
  </si>
  <si>
    <t>instalace svítidel (kotvení, montáž, připojení)</t>
  </si>
  <si>
    <t>Kabelové trasy silnoproudu vč. Ukončení (vnitřní část)</t>
  </si>
  <si>
    <t>instalace, žlabů, kotvení, pospojení vč. tahání silnoproudé kabeláže</t>
  </si>
  <si>
    <t>Úpravy ve stávající pojistkové skříni</t>
  </si>
  <si>
    <t>Provedení ochrany před bleskem</t>
  </si>
  <si>
    <t>Stavební přípomocné práce (vrtání, dážkování stěn, ...)</t>
  </si>
  <si>
    <t>Instalace a nastavení systému podlahového topení</t>
  </si>
  <si>
    <t>Instalace regulačního systému MaR</t>
  </si>
  <si>
    <t>Instalace regulátoru,včetně instalace čidel a jejich připojení k regulátoru, připojení akčních prvků systémů, propojení s plynovými kotli</t>
  </si>
  <si>
    <t>Nastavení, oživení a zaregulování soustavy vytápění</t>
  </si>
  <si>
    <t>Zaškolení obsluhy, vytvoření návodu k obsluze</t>
  </si>
  <si>
    <t>Instalace, propojení a zprovoznění systému nouzového volání</t>
  </si>
  <si>
    <t>Montáž stožárů areálového osvětlení a jejich připojení včetně uzemnění</t>
  </si>
  <si>
    <t>Instalace svítidel areálového osvětlení</t>
  </si>
  <si>
    <t>Instalace zařízení areálového rozhlasu</t>
  </si>
  <si>
    <t>Instalace a připojení 100V ústředny a periférií, nastavení a oživení systému</t>
  </si>
  <si>
    <t>Instalace reproduktorů na sloupy areálového osvětlení</t>
  </si>
  <si>
    <t>Instalace vč. Zapojení</t>
  </si>
  <si>
    <t>Instalace rozvaděčů vč. Vyzbrojení a zapojení pro potřeby ZTI</t>
  </si>
  <si>
    <t>Dodavatel (uchazeč) o vyspecifikovanou část se zavazuje překontrolovat výkaz výměr  s  příslušnou projektovou dokumentací</t>
  </si>
  <si>
    <t>které nelze samostatně vydat a jsou na sebe přímo vázány.</t>
  </si>
  <si>
    <t xml:space="preserve">Případné rozpory VV a PD, či položky dle vlastní zkušenosti z realizace zahrne do svého rozpočtu! </t>
  </si>
  <si>
    <t>{c3f10222-7270-4124-8778-aed88eb35f5b}</t>
  </si>
  <si>
    <t>01 - přípojka plynu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</si>
  <si>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</si>
  <si>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</si>
  <si>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</si>
  <si>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VRN3 - Zařízení staveniště</t>
  </si>
  <si>
    <t>113107162</t>
  </si>
  <si>
    <t>Odstranění podkladu pl přes 50 do 200 m2 z kameniva drceného tl 200 mm</t>
  </si>
  <si>
    <t>155506794</t>
  </si>
  <si>
    <t>Odstranění podkladů nebo krytů s přemístěním hmot na skládku na vzdálenost do 20 m nebo s naložením na dopravní prostředek v ploše jednotlivě přes 50 m2 do 200 m2 z kameniva hrubého drceného, o tl. vrstvy přes 100 do 200 mm</t>
  </si>
  <si>
    <t>8*0,6</t>
  </si>
  <si>
    <t>113154124</t>
  </si>
  <si>
    <t>Frézování živičného krytu tl 100 mm pruh š 1 m pl do 500 m2 bez překážek v trase</t>
  </si>
  <si>
    <t>-418508928</t>
  </si>
  <si>
    <t>Frézování živičného podkladu nebo krytu s naložením na dopravní prostředek plochy do 500 m2 bez překážek v trase pruhu šířky přes 0,5 m do 1 m, tloušťky vrstvy 100 mm</t>
  </si>
  <si>
    <t>8*1,2</t>
  </si>
  <si>
    <t>1794728324</t>
  </si>
  <si>
    <t>8*0,6*1</t>
  </si>
  <si>
    <t>-257013149</t>
  </si>
  <si>
    <t>4,8</t>
  </si>
  <si>
    <t>66743496</t>
  </si>
  <si>
    <t>0,48+1,68</t>
  </si>
  <si>
    <t>1449314650</t>
  </si>
  <si>
    <t>2,16</t>
  </si>
  <si>
    <t>-1998509259</t>
  </si>
  <si>
    <t>2,16*2,054 'Přepočtené koeficientem množství</t>
  </si>
  <si>
    <t>2113663839</t>
  </si>
  <si>
    <t>4,8-2,16</t>
  </si>
  <si>
    <t>-19293657</t>
  </si>
  <si>
    <t>8*0,6*0,35</t>
  </si>
  <si>
    <t>-1624024649</t>
  </si>
  <si>
    <t>1,68</t>
  </si>
  <si>
    <t>1,68*2,054 'Přepočtené koeficientem množství</t>
  </si>
  <si>
    <t>-475957157</t>
  </si>
  <si>
    <t>8*0,6*0,1</t>
  </si>
  <si>
    <t>Komunikace pozemní</t>
  </si>
  <si>
    <t>564761111</t>
  </si>
  <si>
    <t>Podklad z kameniva hrubého drceného vel. 32-63 mm tl 200 mm</t>
  </si>
  <si>
    <t>1072539735</t>
  </si>
  <si>
    <t>Podklad nebo kryt z kameniva hrubého drceného vel. 32-63 mm s rozprostřením a zhutněním, po zhutnění tl. 200 mm</t>
  </si>
  <si>
    <t>573411112</t>
  </si>
  <si>
    <t>Nátěr živičný uzavírací nebo udržovací s posypem z asfaltu v množství 1 kg/m2</t>
  </si>
  <si>
    <t>334091433</t>
  </si>
  <si>
    <t>Nátěr živičný uzavírací nebo udržovací s posypem kamenivem a se zaválcováním kameniva z asfaltu silničního, v množství 1,00 kg/m2</t>
  </si>
  <si>
    <t>577144111</t>
  </si>
  <si>
    <t>Asfaltový beton vrstva obrusná ACO 11 (ABS) tř. I tl 50 mm š do 3 m z nemodifikovaného asfaltu</t>
  </si>
  <si>
    <t>320426835</t>
  </si>
  <si>
    <t>Asfaltový beton vrstva obrusná ACO 11 (ABS) s rozprostřením a se zhutněním z nemodifikovaného asfaltu v pruhu šířky do 3 m tř. I, po zhutnění tl. 50 mm</t>
  </si>
  <si>
    <t>577145112</t>
  </si>
  <si>
    <t>Asfaltový beton vrstva ložní ACL 16 (ABH) tl 50 mm š do 3 m z nemodifikovaného asfaltu</t>
  </si>
  <si>
    <t>1011344082</t>
  </si>
  <si>
    <t>Asfaltový beton vrstva ložní ACL 16 (ABH) s rozprostřením a zhutněním z nemodifikovaného asfaltu v pruhu šířky do 3 m, po zhutnění tl. 50 mm</t>
  </si>
  <si>
    <t>871161211</t>
  </si>
  <si>
    <t>Montáž potrubí z PE100 SDR 11 otevřený výkop svařovaných elektrotvarovkou D 32 x 3,0 mm</t>
  </si>
  <si>
    <t>-1135203791</t>
  </si>
  <si>
    <t>Montáž potrubí z plastů v otevřeném výkopu z polyetylenu PE 100 svařovaných elektrotvarovkou SDR 11/PN16 D 32 x 3,0 mm</t>
  </si>
  <si>
    <t>286134910</t>
  </si>
  <si>
    <t>potrubí plynovodní PE100 SDR 11, tyče 12 m, se signalizační vrstvou, 32 x 3,0 mm</t>
  </si>
  <si>
    <t>1467630772</t>
  </si>
  <si>
    <t>Trubky z polyetylénu plynovodní potrubí PE PE 100 (ČSN 64 3042) SDR 11 - 0,4MPa tyče 12 m, s 10% signalizační vrstvou 32 x 3,0 mm</t>
  </si>
  <si>
    <t>877161101</t>
  </si>
  <si>
    <t>Montáž elektrospojek na potrubí z PE trub D 32</t>
  </si>
  <si>
    <t>-1488630661</t>
  </si>
  <si>
    <t>Montáž tvarovek na vodovodním plastovém potrubí z polyetylenu PE 100 elektrotvarovek SDR 11/PN16 spojek nebo redukcí D 32</t>
  </si>
  <si>
    <t>286134R01</t>
  </si>
  <si>
    <t>přechodka ocel / PE  - DN 32 / D 32</t>
  </si>
  <si>
    <t>979810410</t>
  </si>
  <si>
    <t>89137911R</t>
  </si>
  <si>
    <t>Montáž navrtávacích pasů na potrubí z jakýchkoli trub DN 350</t>
  </si>
  <si>
    <t>480081048</t>
  </si>
  <si>
    <t>Montáž armatur na potrubí navrtávacích pasů s ventilem Jt 1 Mpa, na potrubí z trub litinových, ocelových nebo plastických hmot DN 350</t>
  </si>
  <si>
    <t>42273574R</t>
  </si>
  <si>
    <t>navrtávací pasy HAKU se závitovým výstupem z tvárné litiny, pro PE a PVC potrubí 350-5/4”</t>
  </si>
  <si>
    <t>-337358800</t>
  </si>
  <si>
    <t>Armatury speciální ostatní do PN 40 pasy navrtávací HAKU se závitovým výstupem pro PE a PVC potrubí 350-3/4”</t>
  </si>
  <si>
    <t>-2129435357</t>
  </si>
  <si>
    <t>-55607873</t>
  </si>
  <si>
    <t>Ostatní konstrukce a práce, bourání</t>
  </si>
  <si>
    <t>919112114</t>
  </si>
  <si>
    <t>Řezání dilatačních spár š 4 mm hl do 100 mm příčných nebo podélných v živičném krytu</t>
  </si>
  <si>
    <t>-1179966398</t>
  </si>
  <si>
    <t>Řezání dilatačních spár v živičném krytu příčných nebo podélných, šířky 4 mm, hloubky přes 90 do 100 mm</t>
  </si>
  <si>
    <t>8+8+1,2</t>
  </si>
  <si>
    <t>997</t>
  </si>
  <si>
    <t>Přesun sutě</t>
  </si>
  <si>
    <t>997221571</t>
  </si>
  <si>
    <t>Vodorovná doprava vybouraných hmot do 1 km</t>
  </si>
  <si>
    <t>1918934605</t>
  </si>
  <si>
    <t>Vodorovná doprava vybouraných hmot bez naložení, ale se složením a s hrubým urovnáním na vzdálenost do 1 km</t>
  </si>
  <si>
    <t>997221579</t>
  </si>
  <si>
    <t>Příplatek ZKD 1 km u vodorovné dopravy vybouraných hmot</t>
  </si>
  <si>
    <t>375041777</t>
  </si>
  <si>
    <t>Vodorovná doprava vybouraných hmot bez naložení, ale se složením a s hrubým urovnáním na vzdálenost Příplatek k ceně za každý další i započatý 1 km přes 1 km</t>
  </si>
  <si>
    <t>3,586*10 'Přepočtené koeficientem množství</t>
  </si>
  <si>
    <t>997221611</t>
  </si>
  <si>
    <t>Nakládání suti na dopravní prostředky pro vodorovnou dopravu</t>
  </si>
  <si>
    <t>-1661289606</t>
  </si>
  <si>
    <t>Nakládání na dopravní prostředky pro vodorovnou dopravu suti</t>
  </si>
  <si>
    <t>997221845</t>
  </si>
  <si>
    <t>Poplatek za uložení odpadu z asfaltových povrchů na skládce (skládkovné)</t>
  </si>
  <si>
    <t>1632740086</t>
  </si>
  <si>
    <t>Poplatek za uložení stavebního odpadu na skládce (skládkovné) z asfaltových povrchů</t>
  </si>
  <si>
    <t>-228280467</t>
  </si>
  <si>
    <t>305687868</t>
  </si>
  <si>
    <t>723231165</t>
  </si>
  <si>
    <t>Kohout kulový přímý G 1 1/4 PN 42 do 185°C plnoprůtokový s koulí DADO vnitřní závit těžká řada</t>
  </si>
  <si>
    <t>744129713</t>
  </si>
  <si>
    <t>Armatury se dvěma závity kohouty kulové PN 42 do 185 st.C plnoprůtokové s koulí „DADO“ vnitřní závit těžká řada G 1 1/4</t>
  </si>
  <si>
    <t>72323435R</t>
  </si>
  <si>
    <t>Skříňka pro regulátor plynu a HUP</t>
  </si>
  <si>
    <t>406674624</t>
  </si>
  <si>
    <t>Plastová uzavíratelná skříňka "HUP" s průvětrníky prázdná  (uzavírání segmentové elektrouzávěry) rozměr 1000x1000x450 mm (šířka × výška × hloubka)</t>
  </si>
  <si>
    <t>VRN3</t>
  </si>
  <si>
    <t>Zařízení staveniště</t>
  </si>
  <si>
    <t>034203000</t>
  </si>
  <si>
    <t>Oplocení staveniště</t>
  </si>
  <si>
    <t>902111823</t>
  </si>
  <si>
    <t>Zařízení staveniště zabezpečení staveniště oplocení staveniště</t>
  </si>
  <si>
    <t>034403000</t>
  </si>
  <si>
    <t>Dopravní značení na staveništi</t>
  </si>
  <si>
    <t>-1099078098</t>
  </si>
  <si>
    <t>Zařízení staveniště zabezpečení staveniště dopravní značení na staveništi</t>
  </si>
  <si>
    <t>274433683</t>
  </si>
  <si>
    <t>Materiál – Cena za kus</t>
  </si>
  <si>
    <t>Zařízení č.1 – Větrání hygienických prostor, úklidu, kuchyňky</t>
  </si>
  <si>
    <t>Ventilátor</t>
  </si>
  <si>
    <t>980m3/h při 180Pa</t>
  </si>
  <si>
    <t>diagonální do kruhového potrubí, hrdlo 250mm</t>
  </si>
  <si>
    <t>3-otáčkový, s trojím vinutím</t>
  </si>
  <si>
    <t>196W, 230V, 0,79A</t>
  </si>
  <si>
    <t>Referenční výrobek TD1300/250 3V Elektrodesign</t>
  </si>
  <si>
    <t>230m3/h při 170Pa</t>
  </si>
  <si>
    <t>diagonální do kruhového potrubí, hrdlo 160mm</t>
  </si>
  <si>
    <t>2-otáčkový, s dvojím vinutím</t>
  </si>
  <si>
    <t>53W, 230V, 0,21A</t>
  </si>
  <si>
    <t>Referenční výrobek TD500/160 T Elektrodesign</t>
  </si>
  <si>
    <t>50m3/h při 28Pa</t>
  </si>
  <si>
    <t>plastový na stěnu se zpětnou klapkou</t>
  </si>
  <si>
    <t>20W, 230V</t>
  </si>
  <si>
    <t>Referenční výrobek DECOR 200 CRZ Elektrodesign</t>
  </si>
  <si>
    <t>Digestoř</t>
  </si>
  <si>
    <t>200m3/h</t>
  </si>
  <si>
    <t>100W, 230V, 0,65A</t>
  </si>
  <si>
    <t>Referenční výrobek HP 60 N Elektrodesign</t>
  </si>
  <si>
    <t>Ø160</t>
  </si>
  <si>
    <t>Výfuková hlavice</t>
  </si>
  <si>
    <t>Spodní hranu hlavice instalovat min.600mm nad střešní krytinou</t>
  </si>
  <si>
    <t>instalovat do stoupačky pod střešní krytinu</t>
  </si>
  <si>
    <t>Žaluziová klapka samotížná</t>
  </si>
  <si>
    <t>Ø125</t>
  </si>
  <si>
    <t>tl.40mm</t>
  </si>
  <si>
    <t>izolovat stoupačku pod střechou</t>
  </si>
  <si>
    <r>
      <t>Ø315-</t>
    </r>
    <r>
      <rPr>
        <sz val="10"/>
        <rFont val="Arial"/>
        <family val="2"/>
      </rPr>
      <t>Ø315-Ø315</t>
    </r>
  </si>
  <si>
    <r>
      <t>Ø315-</t>
    </r>
    <r>
      <rPr>
        <sz val="10"/>
        <rFont val="Arial"/>
        <family val="2"/>
      </rPr>
      <t>Ø315-Ø160</t>
    </r>
  </si>
  <si>
    <r>
      <t>Ø160-</t>
    </r>
    <r>
      <rPr>
        <sz val="10"/>
        <rFont val="Arial"/>
        <family val="2"/>
      </rPr>
      <t>Ø160-Ø160</t>
    </r>
  </si>
  <si>
    <t>Ø150/-90</t>
  </si>
  <si>
    <t xml:space="preserve"> 1.30</t>
  </si>
  <si>
    <t>Zařízení č.2 – Větrání technické místnosti</t>
  </si>
  <si>
    <t xml:space="preserve">VZT celkem </t>
  </si>
  <si>
    <t>Celkem</t>
  </si>
  <si>
    <t>Vzduchotechnika - Specifikace materiálu</t>
  </si>
  <si>
    <t>Akce: SADOVÉ ÚPRAVY KOUPALIŠTĚ LHOTKA</t>
  </si>
  <si>
    <t>název</t>
  </si>
  <si>
    <t>velikost</t>
  </si>
  <si>
    <t>jedn.</t>
  </si>
  <si>
    <t>cena / jedn.</t>
  </si>
  <si>
    <t>Cena celkem</t>
  </si>
  <si>
    <t>Rostlinný materiál navržených výsadeb</t>
  </si>
  <si>
    <t>stromy</t>
  </si>
  <si>
    <t>14 - 16</t>
  </si>
  <si>
    <t>12 - 14</t>
  </si>
  <si>
    <t>jehličnaté stromy</t>
  </si>
  <si>
    <t>jehličnaté keře</t>
  </si>
  <si>
    <t>keře solitérní</t>
  </si>
  <si>
    <t>80 - 100</t>
  </si>
  <si>
    <t>keře velké</t>
  </si>
  <si>
    <t>60 - 80</t>
  </si>
  <si>
    <t>keře malé, půdopokryvné</t>
  </si>
  <si>
    <t>40 - 60</t>
  </si>
  <si>
    <t>celkem</t>
  </si>
  <si>
    <t>Kč</t>
  </si>
  <si>
    <t>Práce/materiál</t>
  </si>
  <si>
    <t>Kácení stromů (viz dendrologický průzkum)</t>
  </si>
  <si>
    <t>soliterní stromy podléhající povolení žp</t>
  </si>
  <si>
    <t>odstranění keřů a náletových skupin</t>
  </si>
  <si>
    <t>m²</t>
  </si>
  <si>
    <t>odstranění pařezů /frézování/</t>
  </si>
  <si>
    <t>Řez stromů prováděný lezeckou technikou-kategorie II</t>
  </si>
  <si>
    <t>odklizení a zlikvidování vytěženého materiálu</t>
  </si>
  <si>
    <r>
      <t>m</t>
    </r>
    <r>
      <rPr>
        <sz val="11"/>
        <color theme="1"/>
        <rFont val="Calibri"/>
        <family val="2"/>
      </rPr>
      <t>³</t>
    </r>
  </si>
  <si>
    <t>rozrušení a strojní obdělání půdy</t>
  </si>
  <si>
    <t>Výsadbové práce</t>
  </si>
  <si>
    <t>výsadba jehličnatých stromů, komplet</t>
  </si>
  <si>
    <t>výsadba keřů soliterních, Komplet</t>
  </si>
  <si>
    <t>výsadba keřů velkých, Komplet</t>
  </si>
  <si>
    <t>výsadba keřů malých, Komplet</t>
  </si>
  <si>
    <t>Mulč</t>
  </si>
  <si>
    <t>srovnání terénu a urovnání hrabáním v rovině</t>
  </si>
  <si>
    <t>zemina / zahradní substrát/</t>
  </si>
  <si>
    <t>založení nové travnaté plochy výsevem /včetně osiva/</t>
  </si>
  <si>
    <t>Ošetření vysazených stromů</t>
  </si>
  <si>
    <t>Ošetření vysazených keřů</t>
  </si>
  <si>
    <t>Rekapitulace</t>
  </si>
  <si>
    <t>Rostlinný materiál</t>
  </si>
  <si>
    <t>(62+41+33+91)*1,5*1,2+(8+37+8+6+99)*0,8*1,2</t>
  </si>
  <si>
    <t>62+41+33+91+8+37+8+6+99</t>
  </si>
  <si>
    <r>
      <rPr>
        <sz val="11"/>
        <color indexed="10"/>
        <rFont val="Calibri"/>
        <family val="2"/>
      </rPr>
      <t>m</t>
    </r>
    <r>
      <rPr>
        <vertAlign val="superscript"/>
        <sz val="10"/>
        <color indexed="10"/>
        <rFont val="Arial"/>
        <family val="2"/>
      </rPr>
      <t>3</t>
    </r>
  </si>
  <si>
    <r>
      <rPr>
        <i/>
        <sz val="11"/>
        <color indexed="10"/>
        <rFont val="Calibri"/>
        <family val="2"/>
      </rPr>
      <t>m</t>
    </r>
    <r>
      <rPr>
        <i/>
        <vertAlign val="superscript"/>
        <sz val="10"/>
        <color indexed="10"/>
        <rFont val="Arial"/>
        <family val="2"/>
      </rPr>
      <t>3</t>
    </r>
  </si>
  <si>
    <r>
      <rPr>
        <i/>
        <sz val="11"/>
        <color indexed="10"/>
        <rFont val="Calibri"/>
        <family val="2"/>
      </rPr>
      <t>m</t>
    </r>
    <r>
      <rPr>
        <i/>
        <vertAlign val="superscript"/>
        <sz val="10"/>
        <color indexed="10"/>
        <rFont val="Arial"/>
        <family val="2"/>
      </rPr>
      <t>2</t>
    </r>
  </si>
  <si>
    <t>2*((62+41+33+91)*1,5*1,5+(8+37+8+6+99)*0,8*1,5)</t>
  </si>
  <si>
    <t>(62+41+33+91)*1,5*0,15+(8+37+8+6+99)*0,8*0,15</t>
  </si>
  <si>
    <t>(62+41+33+91)*1,5*0,3+(8+37+8+6+99)*0,8*0,3</t>
  </si>
  <si>
    <t>560-70-140</t>
  </si>
  <si>
    <t>560-350</t>
  </si>
  <si>
    <t>33,5+36+86+34+6+10+68+32+24+12+36+35+50+105+180+15+12+685</t>
  </si>
  <si>
    <r>
      <rPr>
        <sz val="11"/>
        <rFont val="Calibri"/>
        <family val="2"/>
      </rPr>
      <t>m</t>
    </r>
    <r>
      <rPr>
        <vertAlign val="superscript"/>
        <sz val="10"/>
        <rFont val="Arial"/>
        <family val="2"/>
      </rPr>
      <t>3</t>
    </r>
  </si>
  <si>
    <t>(137+113)*1,3*2</t>
  </si>
  <si>
    <t>(137+113)*1,2*1,5</t>
  </si>
  <si>
    <t>(137+113)*1,5*0,1</t>
  </si>
  <si>
    <t>(137+113)*0,3*1,2</t>
  </si>
  <si>
    <t>450-40-90</t>
  </si>
  <si>
    <t>137+113</t>
  </si>
  <si>
    <t>(18,4*4,4*1,5)*1,5+(3,2*1,8*1,5)*1,5+(6,5*3,0*3,5)*1,5</t>
  </si>
  <si>
    <t>(6,15+1)*(2,5+1)*0,15</t>
  </si>
  <si>
    <t>(6,5*3*3,5)*1,5-(6,15+1)*(2,5+1)*0,15-6,15*3,1*2,5</t>
  </si>
  <si>
    <t>3,5*2,3*0,1+18,8*4,8*0,1</t>
  </si>
  <si>
    <t>(166-(18*4,2*0,36)-1)+(13-(3,2*1,6*0,36)-9)</t>
  </si>
  <si>
    <t>450-320+300-50</t>
  </si>
  <si>
    <t>14+10+25+10+110+6+45+157+70+80+95</t>
  </si>
  <si>
    <t>14 (viz. PD)</t>
  </si>
  <si>
    <t>10 (viz. PD)</t>
  </si>
  <si>
    <t>25 (viz. PD)</t>
  </si>
  <si>
    <t>110 (viz. PD)</t>
  </si>
  <si>
    <t>6 (viz. PD)</t>
  </si>
  <si>
    <t>160 (viz. PD)</t>
  </si>
  <si>
    <t>70 (viz. PD)</t>
  </si>
  <si>
    <t>80 (viz. PD)</t>
  </si>
  <si>
    <t>95 (viz. PD)</t>
  </si>
  <si>
    <r>
      <t xml:space="preserve">10 </t>
    </r>
    <r>
      <rPr>
        <b/>
        <i/>
        <sz val="11"/>
        <color indexed="10"/>
        <rFont val="Calibri"/>
        <family val="2"/>
      </rPr>
      <t>(viz. PD)</t>
    </r>
  </si>
  <si>
    <t>7 (viz. PD)</t>
  </si>
  <si>
    <t>1(viz. PD)</t>
  </si>
  <si>
    <t>8 (viz. PD)</t>
  </si>
  <si>
    <t>2 (viz. PD)</t>
  </si>
  <si>
    <t>15 (viz. PD)</t>
  </si>
  <si>
    <t>1 (viz. PD)</t>
  </si>
  <si>
    <t>3 (viz. PD)</t>
  </si>
  <si>
    <t>5 (viz. PD)</t>
  </si>
  <si>
    <t>16 (viz. PD)</t>
  </si>
  <si>
    <t>11 (viz. PD)</t>
  </si>
  <si>
    <t>33,5 (viz PD)</t>
  </si>
  <si>
    <t>36 (viz PD)</t>
  </si>
  <si>
    <t>86 (viz PD)</t>
  </si>
  <si>
    <t>34 (viz PD)</t>
  </si>
  <si>
    <t>6 (viz PD)</t>
  </si>
  <si>
    <t>10 (viz PD)</t>
  </si>
  <si>
    <t>68 (viz PD)</t>
  </si>
  <si>
    <t>32 (viz PD)</t>
  </si>
  <si>
    <t>24 (viz PD)</t>
  </si>
  <si>
    <t>12 (viz PD)</t>
  </si>
  <si>
    <t>35 (viz PD)</t>
  </si>
  <si>
    <t>50 (viz PD)</t>
  </si>
  <si>
    <t>105  (viz PD)</t>
  </si>
  <si>
    <t>180  (viz PD)</t>
  </si>
  <si>
    <t>15  (viz PD)</t>
  </si>
  <si>
    <t>685  (viz PD)</t>
  </si>
  <si>
    <t>1  (viz PD)</t>
  </si>
  <si>
    <t>0  (viz PD)</t>
  </si>
  <si>
    <t>2  (viz PD)</t>
  </si>
  <si>
    <t>13 (viz PD)</t>
  </si>
  <si>
    <t>2 (viz PD)</t>
  </si>
  <si>
    <t>11 (viz PD)</t>
  </si>
  <si>
    <t>16  (viz PD)</t>
  </si>
  <si>
    <t>1 (viz PD)</t>
  </si>
  <si>
    <t>11  (viz PD)</t>
  </si>
  <si>
    <t>3 (viz PD)</t>
  </si>
  <si>
    <t>4 (viz PD)</t>
  </si>
  <si>
    <t>5 (viz PD)</t>
  </si>
  <si>
    <t>8 (viz PD)</t>
  </si>
  <si>
    <t>7  (viz PD)</t>
  </si>
  <si>
    <t>60 (viz PD)</t>
  </si>
  <si>
    <t>19 (viz PD)</t>
  </si>
  <si>
    <t>800 (viz PD)</t>
  </si>
  <si>
    <t>1500 (viz PD)</t>
  </si>
  <si>
    <t>53 (viz PD)</t>
  </si>
  <si>
    <t>4100 (viz PD)</t>
  </si>
  <si>
    <t>500 (viz PD)</t>
  </si>
  <si>
    <t>výsadba stromů s ukotvením ke 3 kůlům, zhotovením obalu z juty přidáním zahradního substrátu, zásobní přihnojení a zamulčování</t>
  </si>
  <si>
    <t>66 (viz PD)</t>
  </si>
  <si>
    <t>600 (viz PD)</t>
  </si>
  <si>
    <t>1000 (viz PD)</t>
  </si>
  <si>
    <t>100 (viz PD)</t>
  </si>
  <si>
    <t>3000 (viz PD)</t>
  </si>
  <si>
    <t>2300 (viz PD)</t>
  </si>
  <si>
    <t>Poř. Č.</t>
  </si>
  <si>
    <t>Tabulka výkazu výměr</t>
  </si>
  <si>
    <t xml:space="preserve">počet </t>
  </si>
  <si>
    <t>cena / MJ</t>
  </si>
  <si>
    <t>cena celkem</t>
  </si>
  <si>
    <t>příplatek za každý další 1 km</t>
  </si>
  <si>
    <t>Poplatek za skládku</t>
  </si>
  <si>
    <t>Odvoz suti a vybouraných hmot na skládku, včetně naložení na dopravní prostředek a složení na skládce do 1 km</t>
  </si>
  <si>
    <t>Topné kabely 80W/m2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</si>
</sst>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\.mm\.yyyy"/>
    <numFmt numFmtId="165" formatCode="#,##0.00%"/>
    <numFmt numFmtId="166" formatCode="#,##0.00000"/>
    <numFmt numFmtId="167" formatCode="#,##0.000"/>
    <numFmt numFmtId="168" formatCode="mmm\ dd"/>
    <numFmt numFmtId="169" formatCode="_(#,##0.0??;&quot;- &quot;#,##0.0??;\–???;_(@_)"/>
    <numFmt numFmtId="170" formatCode="#,##0&quot;,-&quot;"/>
    <numFmt numFmtId="171" formatCode="0.000"/>
    <numFmt numFmtId="172" formatCode="0.0"/>
    <numFmt numFmtId="173" formatCode="#,##0.0"/>
    <numFmt numFmtId="174" formatCode="0\."/>
    <numFmt numFmtId="175" formatCode="#,##0.00;\-#,##0.00"/>
    <numFmt numFmtId="176" formatCode="#,##0.00000;\-#,##0.00000"/>
    <numFmt numFmtId="177" formatCode="#,##0.000;\-#,##0.000"/>
    <numFmt numFmtId="178" formatCode="#,##0\ [$Kč-405];\-#,##0\ [$Kč-405]"/>
    <numFmt numFmtId="179" formatCode="#,##0.\-"/>
    <numFmt numFmtId="180" formatCode="#,##0.00;[Red]#,##0.00"/>
    <numFmt numFmtId="181" formatCode="#,##0;[Red]#,##0"/>
    <numFmt numFmtId="182" formatCode="[$-405]dddd\ d\.\ mmmm\ yyyy"/>
  </numFmts>
  <fonts count="12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Trebuchet MS"/>
      <family val="2"/>
    </font>
    <font>
      <sz val="10"/>
      <name val="Trebuchet MS"/>
      <family val="2"/>
    </font>
    <font>
      <b/>
      <sz val="16"/>
      <name val="Trebuchet MS"/>
      <family val="2"/>
    </font>
    <font>
      <b/>
      <sz val="12"/>
      <name val="Trebuchet MS"/>
      <family val="2"/>
    </font>
    <font>
      <sz val="9"/>
      <name val="Trebuchet MS"/>
      <family val="2"/>
    </font>
    <font>
      <b/>
      <sz val="10"/>
      <name val="Trebuchet MS"/>
      <family val="2"/>
    </font>
    <font>
      <b/>
      <sz val="8"/>
      <name val="Trebuchet MS"/>
      <family val="2"/>
    </font>
    <font>
      <sz val="7"/>
      <name val="Trebuchet MS"/>
      <family val="2"/>
    </font>
    <font>
      <sz val="10"/>
      <name val="Arial CE"/>
      <family val="2"/>
    </font>
    <font>
      <b/>
      <sz val="14"/>
      <name val="Arial CE"/>
      <family val="2"/>
    </font>
    <font>
      <sz val="10"/>
      <name val="Symbol"/>
      <family val="1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 CE"/>
      <family val="2"/>
    </font>
    <font>
      <i/>
      <sz val="11"/>
      <color indexed="10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sz val="11"/>
      <name val="Symbol"/>
      <family val="1"/>
    </font>
    <font>
      <b/>
      <i/>
      <sz val="11"/>
      <name val="Calibri"/>
      <family val="2"/>
    </font>
    <font>
      <vertAlign val="superscript"/>
      <sz val="11"/>
      <name val="Calibri"/>
      <family val="2"/>
    </font>
    <font>
      <sz val="7.7"/>
      <name val="Calibri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10"/>
      <name val="Arial CE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9"/>
      <color indexed="12"/>
      <name val="Arial"/>
      <family val="2"/>
    </font>
    <font>
      <vertAlign val="superscript"/>
      <sz val="10"/>
      <color indexed="10"/>
      <name val="Arial"/>
      <family val="2"/>
    </font>
    <font>
      <i/>
      <vertAlign val="superscript"/>
      <sz val="10"/>
      <color indexed="10"/>
      <name val="Arial"/>
      <family val="2"/>
    </font>
    <font>
      <b/>
      <i/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6"/>
      <name val="Trebuchet MS"/>
      <family val="2"/>
    </font>
    <font>
      <i/>
      <sz val="8"/>
      <color indexed="12"/>
      <name val="Trebuchet MS"/>
      <family val="2"/>
    </font>
    <font>
      <u val="single"/>
      <sz val="10"/>
      <color indexed="30"/>
      <name val="Trebuchet MS"/>
      <family val="2"/>
    </font>
    <font>
      <sz val="8"/>
      <color indexed="63"/>
      <name val="Trebuchet MS"/>
      <family val="2"/>
    </font>
    <font>
      <sz val="8"/>
      <color indexed="20"/>
      <name val="Trebuchet MS"/>
      <family val="2"/>
    </font>
    <font>
      <sz val="8"/>
      <color indexed="56"/>
      <name val="Trebuchet MS"/>
      <family val="2"/>
    </font>
    <font>
      <sz val="8"/>
      <color indexed="48"/>
      <name val="Trebuchet MS"/>
      <family val="2"/>
    </font>
    <font>
      <sz val="9"/>
      <color indexed="55"/>
      <name val="Trebuchet MS"/>
      <family val="2"/>
    </font>
    <font>
      <b/>
      <sz val="12"/>
      <color indexed="16"/>
      <name val="Trebuchet MS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sz val="7"/>
      <color indexed="55"/>
      <name val="Trebuchet MS"/>
      <family val="2"/>
    </font>
    <font>
      <i/>
      <sz val="7"/>
      <color indexed="55"/>
      <name val="Trebuchet MS"/>
      <family val="2"/>
    </font>
    <font>
      <b/>
      <i/>
      <sz val="11"/>
      <color indexed="8"/>
      <name val="Calibri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i/>
      <sz val="9"/>
      <color indexed="10"/>
      <name val="Calibri"/>
      <family val="2"/>
    </font>
    <font>
      <sz val="9"/>
      <color indexed="10"/>
      <name val="Arial"/>
      <family val="2"/>
    </font>
    <font>
      <sz val="9"/>
      <color indexed="10"/>
      <name val="Arial CE"/>
      <family val="0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960000"/>
      <name val="Trebuchet MS"/>
      <family val="2"/>
    </font>
    <font>
      <i/>
      <sz val="8"/>
      <color rgb="FF0000FF"/>
      <name val="Trebuchet MS"/>
      <family val="2"/>
    </font>
    <font>
      <u val="single"/>
      <sz val="10"/>
      <color theme="10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sz val="8"/>
      <color rgb="FF003366"/>
      <name val="Trebuchet MS"/>
      <family val="2"/>
    </font>
    <font>
      <sz val="8"/>
      <color rgb="FF3366FF"/>
      <name val="Trebuchet MS"/>
      <family val="2"/>
    </font>
    <font>
      <sz val="9"/>
      <color rgb="FF969696"/>
      <name val="Trebuchet MS"/>
      <family val="2"/>
    </font>
    <font>
      <b/>
      <sz val="12"/>
      <color rgb="FF960000"/>
      <name val="Trebuchet MS"/>
      <family val="2"/>
    </font>
    <font>
      <sz val="8"/>
      <color rgb="FF969696"/>
      <name val="Trebuchet MS"/>
      <family val="2"/>
    </font>
    <font>
      <b/>
      <sz val="12"/>
      <color rgb="FF80000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b/>
      <i/>
      <sz val="11"/>
      <color theme="1"/>
      <name val="Calibri"/>
      <family val="2"/>
    </font>
    <font>
      <sz val="10"/>
      <color rgb="FFFF0000"/>
      <name val="Arial"/>
      <family val="2"/>
    </font>
    <font>
      <i/>
      <sz val="11"/>
      <color rgb="FFFF0000"/>
      <name val="Calibri"/>
      <family val="2"/>
    </font>
    <font>
      <i/>
      <sz val="10"/>
      <color rgb="FFFF0000"/>
      <name val="Arial"/>
      <family val="2"/>
    </font>
    <font>
      <i/>
      <sz val="9"/>
      <color rgb="FFFF0000"/>
      <name val="Calibri"/>
      <family val="2"/>
    </font>
    <font>
      <sz val="9"/>
      <color rgb="FFFF0000"/>
      <name val="Arial"/>
      <family val="2"/>
    </font>
    <font>
      <sz val="9"/>
      <color rgb="FFFF0000"/>
      <name val="Arial CE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0C0C0"/>
        <bgColor indexed="64"/>
      </patternFill>
    </fill>
  </fills>
  <borders count="1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969696"/>
      </top>
      <bottom/>
    </border>
    <border>
      <left/>
      <right style="thin">
        <color rgb="FF000000"/>
      </right>
      <top style="dotted">
        <color rgb="FF969696"/>
      </top>
      <bottom/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/>
      <right style="thin">
        <color rgb="FF000000"/>
      </right>
      <top style="dotted">
        <color rgb="FF000000"/>
      </top>
      <bottom style="dotted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dotted">
        <color rgb="FF969696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 style="dotted">
        <color rgb="FF969696"/>
      </left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/>
      <top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 style="thin"/>
      <right style="medium"/>
      <top style="medium"/>
      <bottom>
        <color indexed="63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8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8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2" fillId="21" borderId="0" applyNumberFormat="0" applyBorder="0" applyAlignment="0" applyProtection="0"/>
    <xf numFmtId="0" fontId="8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23" borderId="0" applyNumberFormat="0" applyBorder="0" applyAlignment="0" applyProtection="0"/>
    <xf numFmtId="0" fontId="11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3" fillId="0" borderId="0" applyAlignment="0">
      <protection locked="0"/>
    </xf>
    <xf numFmtId="0" fontId="11" fillId="0" borderId="0">
      <alignment/>
      <protection/>
    </xf>
    <xf numFmtId="0" fontId="11" fillId="0" borderId="0">
      <alignment/>
      <protection/>
    </xf>
    <xf numFmtId="0" fontId="0" fillId="24" borderId="6" applyNumberFormat="0" applyFont="0" applyAlignment="0" applyProtection="0"/>
    <xf numFmtId="9" fontId="0" fillId="0" borderId="0" applyFont="0" applyFill="0" applyBorder="0" applyAlignment="0" applyProtection="0"/>
    <xf numFmtId="0" fontId="89" fillId="0" borderId="7" applyNumberFormat="0" applyFill="0" applyAlignment="0" applyProtection="0"/>
    <xf numFmtId="0" fontId="90" fillId="25" borderId="0" applyNumberFormat="0" applyBorder="0" applyAlignment="0" applyProtection="0"/>
    <xf numFmtId="0" fontId="91" fillId="0" borderId="0" applyNumberFormat="0" applyFill="0" applyBorder="0" applyAlignment="0" applyProtection="0"/>
    <xf numFmtId="0" fontId="92" fillId="26" borderId="8" applyNumberFormat="0" applyAlignment="0" applyProtection="0"/>
    <xf numFmtId="0" fontId="93" fillId="27" borderId="8" applyNumberFormat="0" applyAlignment="0" applyProtection="0"/>
    <xf numFmtId="0" fontId="94" fillId="27" borderId="9" applyNumberFormat="0" applyAlignment="0" applyProtection="0"/>
    <xf numFmtId="0" fontId="95" fillId="0" borderId="0" applyNumberFormat="0" applyFill="0" applyBorder="0" applyAlignment="0" applyProtection="0"/>
    <xf numFmtId="0" fontId="79" fillId="28" borderId="0" applyNumberFormat="0" applyBorder="0" applyAlignment="0" applyProtection="0"/>
    <xf numFmtId="0" fontId="79" fillId="29" borderId="0" applyNumberFormat="0" applyBorder="0" applyAlignment="0" applyProtection="0"/>
    <xf numFmtId="0" fontId="79" fillId="30" borderId="0" applyNumberFormat="0" applyBorder="0" applyAlignment="0" applyProtection="0"/>
    <xf numFmtId="0" fontId="79" fillId="31" borderId="0" applyNumberFormat="0" applyBorder="0" applyAlignment="0" applyProtection="0"/>
    <xf numFmtId="0" fontId="79" fillId="32" borderId="0" applyNumberFormat="0" applyBorder="0" applyAlignment="0" applyProtection="0"/>
    <xf numFmtId="0" fontId="79" fillId="33" borderId="0" applyNumberFormat="0" applyBorder="0" applyAlignment="0" applyProtection="0"/>
  </cellStyleXfs>
  <cellXfs count="646">
    <xf numFmtId="0" fontId="0" fillId="0" borderId="0" xfId="0" applyFont="1" applyAlignment="1">
      <alignment/>
    </xf>
    <xf numFmtId="0" fontId="3" fillId="34" borderId="0" xfId="51" applyFont="1" applyFill="1" applyProtection="1">
      <alignment/>
      <protection/>
    </xf>
    <xf numFmtId="0" fontId="4" fillId="34" borderId="0" xfId="51" applyFont="1" applyFill="1" applyAlignment="1" applyProtection="1">
      <alignment vertical="center"/>
      <protection/>
    </xf>
    <xf numFmtId="0" fontId="96" fillId="34" borderId="0" xfId="51" applyFont="1" applyFill="1" applyAlignment="1" applyProtection="1">
      <alignment horizontal="left" vertical="center"/>
      <protection/>
    </xf>
    <xf numFmtId="0" fontId="81" fillId="34" borderId="0" xfId="37" applyFill="1" applyAlignment="1" applyProtection="1">
      <alignment/>
      <protection/>
    </xf>
    <xf numFmtId="4" fontId="3" fillId="0" borderId="10" xfId="51" applyNumberFormat="1" applyFont="1" applyBorder="1" applyAlignment="1" applyProtection="1">
      <alignment vertical="center"/>
      <protection locked="0"/>
    </xf>
    <xf numFmtId="4" fontId="97" fillId="0" borderId="10" xfId="51" applyNumberFormat="1" applyFont="1" applyBorder="1" applyAlignment="1" applyProtection="1">
      <alignment vertical="center"/>
      <protection locked="0"/>
    </xf>
    <xf numFmtId="174" fontId="21" fillId="0" borderId="11" xfId="36" applyNumberFormat="1" applyFont="1" applyFill="1" applyBorder="1" applyAlignment="1" applyProtection="1">
      <alignment horizontal="center" vertical="center"/>
      <protection/>
    </xf>
    <xf numFmtId="3" fontId="2" fillId="0" borderId="0" xfId="36" applyNumberFormat="1" applyFont="1" applyFill="1" applyBorder="1" applyAlignment="1" applyProtection="1">
      <alignment horizontal="center" vertical="center"/>
      <protection/>
    </xf>
    <xf numFmtId="0" fontId="2" fillId="0" borderId="12" xfId="50" applyFont="1" applyFill="1" applyBorder="1" applyAlignment="1" applyProtection="1">
      <alignment horizontal="center" vertical="center" wrapText="1"/>
      <protection/>
    </xf>
    <xf numFmtId="0" fontId="2" fillId="0" borderId="13" xfId="50" applyFont="1" applyFill="1" applyBorder="1" applyAlignment="1" applyProtection="1">
      <alignment horizontal="center" vertical="center" wrapText="1"/>
      <protection/>
    </xf>
    <xf numFmtId="174" fontId="21" fillId="0" borderId="0" xfId="36" applyNumberFormat="1" applyFont="1" applyFill="1" applyBorder="1" applyAlignment="1" applyProtection="1">
      <alignment horizontal="center" vertical="center"/>
      <protection/>
    </xf>
    <xf numFmtId="4" fontId="2" fillId="0" borderId="14" xfId="36" applyNumberFormat="1" applyFont="1" applyFill="1" applyBorder="1" applyAlignment="1" applyProtection="1">
      <alignment horizontal="right" vertical="center"/>
      <protection/>
    </xf>
    <xf numFmtId="3" fontId="2" fillId="0" borderId="0" xfId="36" applyNumberFormat="1" applyFont="1" applyFill="1" applyBorder="1" applyAlignment="1" applyProtection="1">
      <alignment horizontal="left" vertical="center"/>
      <protection/>
    </xf>
    <xf numFmtId="3" fontId="21" fillId="0" borderId="0" xfId="36" applyNumberFormat="1" applyFont="1" applyFill="1" applyBorder="1" applyAlignment="1" applyProtection="1">
      <alignment horizontal="center" vertical="center"/>
      <protection/>
    </xf>
    <xf numFmtId="0" fontId="98" fillId="34" borderId="0" xfId="37" applyFont="1" applyFill="1" applyAlignment="1" applyProtection="1">
      <alignment vertical="center"/>
      <protection/>
    </xf>
    <xf numFmtId="0" fontId="3" fillId="0" borderId="0" xfId="51" applyFont="1" applyAlignment="1" applyProtection="1">
      <alignment vertical="center"/>
      <protection locked="0"/>
    </xf>
    <xf numFmtId="4" fontId="3" fillId="3" borderId="10" xfId="51" applyNumberFormat="1" applyFont="1" applyFill="1" applyBorder="1" applyAlignment="1" applyProtection="1">
      <alignment vertical="center"/>
      <protection locked="0"/>
    </xf>
    <xf numFmtId="4" fontId="97" fillId="3" borderId="10" xfId="51" applyNumberFormat="1" applyFont="1" applyFill="1" applyBorder="1" applyAlignment="1" applyProtection="1">
      <alignment vertical="center"/>
      <protection locked="0"/>
    </xf>
    <xf numFmtId="0" fontId="3" fillId="3" borderId="0" xfId="51" applyFont="1" applyFill="1" applyAlignment="1" applyProtection="1">
      <alignment vertical="center"/>
      <protection locked="0"/>
    </xf>
    <xf numFmtId="0" fontId="99" fillId="0" borderId="0" xfId="51" applyFont="1" applyAlignment="1" applyProtection="1">
      <alignment vertical="center"/>
      <protection locked="0"/>
    </xf>
    <xf numFmtId="0" fontId="100" fillId="0" borderId="0" xfId="51" applyFont="1" applyAlignment="1" applyProtection="1">
      <alignment vertical="center"/>
      <protection locked="0"/>
    </xf>
    <xf numFmtId="0" fontId="101" fillId="0" borderId="0" xfId="51" applyFont="1" applyAlignment="1" applyProtection="1">
      <alignment/>
      <protection locked="0"/>
    </xf>
    <xf numFmtId="0" fontId="3" fillId="0" borderId="0" xfId="51" applyFont="1" applyProtection="1">
      <alignment/>
      <protection/>
    </xf>
    <xf numFmtId="0" fontId="3" fillId="0" borderId="0" xfId="51" applyFont="1" applyAlignment="1" applyProtection="1">
      <alignment horizontal="left" vertical="center"/>
      <protection/>
    </xf>
    <xf numFmtId="0" fontId="3" fillId="0" borderId="15" xfId="51" applyFont="1" applyBorder="1" applyProtection="1">
      <alignment/>
      <protection/>
    </xf>
    <xf numFmtId="0" fontId="3" fillId="0" borderId="16" xfId="51" applyFont="1" applyBorder="1" applyProtection="1">
      <alignment/>
      <protection/>
    </xf>
    <xf numFmtId="0" fontId="3" fillId="0" borderId="17" xfId="51" applyFont="1" applyBorder="1" applyProtection="1">
      <alignment/>
      <protection/>
    </xf>
    <xf numFmtId="0" fontId="3" fillId="0" borderId="18" xfId="51" applyFont="1" applyBorder="1" applyProtection="1">
      <alignment/>
      <protection/>
    </xf>
    <xf numFmtId="0" fontId="3" fillId="0" borderId="0" xfId="51" applyFont="1" applyBorder="1" applyProtection="1">
      <alignment/>
      <protection/>
    </xf>
    <xf numFmtId="0" fontId="5" fillId="0" borderId="0" xfId="51" applyFont="1" applyBorder="1" applyAlignment="1" applyProtection="1">
      <alignment horizontal="left" vertical="center"/>
      <protection/>
    </xf>
    <xf numFmtId="0" fontId="3" fillId="0" borderId="19" xfId="51" applyFont="1" applyBorder="1" applyProtection="1">
      <alignment/>
      <protection/>
    </xf>
    <xf numFmtId="0" fontId="102" fillId="0" borderId="0" xfId="51" applyFont="1" applyAlignment="1" applyProtection="1">
      <alignment horizontal="left" vertical="center"/>
      <protection/>
    </xf>
    <xf numFmtId="0" fontId="103" fillId="0" borderId="0" xfId="51" applyFont="1" applyBorder="1" applyAlignment="1" applyProtection="1">
      <alignment horizontal="left" vertical="center"/>
      <protection/>
    </xf>
    <xf numFmtId="0" fontId="3" fillId="0" borderId="0" xfId="51" applyFont="1" applyAlignment="1" applyProtection="1">
      <alignment vertical="center"/>
      <protection/>
    </xf>
    <xf numFmtId="0" fontId="3" fillId="0" borderId="18" xfId="51" applyFont="1" applyBorder="1" applyAlignment="1" applyProtection="1">
      <alignment vertical="center"/>
      <protection/>
    </xf>
    <xf numFmtId="0" fontId="3" fillId="0" borderId="0" xfId="51" applyFont="1" applyBorder="1" applyAlignment="1" applyProtection="1">
      <alignment vertical="center"/>
      <protection/>
    </xf>
    <xf numFmtId="0" fontId="3" fillId="0" borderId="19" xfId="51" applyFont="1" applyBorder="1" applyAlignment="1" applyProtection="1">
      <alignment vertical="center"/>
      <protection/>
    </xf>
    <xf numFmtId="0" fontId="7" fillId="0" borderId="0" xfId="51" applyFont="1" applyBorder="1" applyAlignment="1" applyProtection="1">
      <alignment horizontal="left" vertical="center"/>
      <protection/>
    </xf>
    <xf numFmtId="164" fontId="7" fillId="0" borderId="0" xfId="51" applyNumberFormat="1" applyFont="1" applyBorder="1" applyAlignment="1" applyProtection="1">
      <alignment horizontal="left" vertical="center"/>
      <protection/>
    </xf>
    <xf numFmtId="0" fontId="3" fillId="0" borderId="18" xfId="51" applyFont="1" applyBorder="1" applyAlignment="1" applyProtection="1">
      <alignment vertical="center" wrapText="1"/>
      <protection/>
    </xf>
    <xf numFmtId="0" fontId="3" fillId="0" borderId="0" xfId="51" applyFont="1" applyBorder="1" applyAlignment="1" applyProtection="1">
      <alignment vertical="center" wrapText="1"/>
      <protection/>
    </xf>
    <xf numFmtId="0" fontId="3" fillId="0" borderId="19" xfId="51" applyFont="1" applyBorder="1" applyAlignment="1" applyProtection="1">
      <alignment vertical="center" wrapText="1"/>
      <protection/>
    </xf>
    <xf numFmtId="0" fontId="3" fillId="0" borderId="0" xfId="51" applyFont="1" applyAlignment="1" applyProtection="1">
      <alignment vertical="center" wrapText="1"/>
      <protection/>
    </xf>
    <xf numFmtId="0" fontId="3" fillId="0" borderId="20" xfId="51" applyFont="1" applyBorder="1" applyAlignment="1" applyProtection="1">
      <alignment vertical="center"/>
      <protection/>
    </xf>
    <xf numFmtId="0" fontId="3" fillId="0" borderId="21" xfId="51" applyFont="1" applyBorder="1" applyAlignment="1" applyProtection="1">
      <alignment vertical="center"/>
      <protection/>
    </xf>
    <xf numFmtId="0" fontId="8" fillId="0" borderId="0" xfId="51" applyFont="1" applyBorder="1" applyAlignment="1" applyProtection="1">
      <alignment horizontal="left" vertical="center"/>
      <protection/>
    </xf>
    <xf numFmtId="4" fontId="104" fillId="0" borderId="0" xfId="51" applyNumberFormat="1" applyFont="1" applyBorder="1" applyAlignment="1" applyProtection="1">
      <alignment vertical="center"/>
      <protection/>
    </xf>
    <xf numFmtId="0" fontId="105" fillId="0" borderId="0" xfId="51" applyFont="1" applyBorder="1" applyAlignment="1" applyProtection="1">
      <alignment horizontal="right" vertical="center"/>
      <protection/>
    </xf>
    <xf numFmtId="0" fontId="105" fillId="0" borderId="0" xfId="51" applyFont="1" applyBorder="1" applyAlignment="1" applyProtection="1">
      <alignment horizontal="left" vertical="center"/>
      <protection/>
    </xf>
    <xf numFmtId="4" fontId="105" fillId="0" borderId="0" xfId="51" applyNumberFormat="1" applyFont="1" applyBorder="1" applyAlignment="1" applyProtection="1">
      <alignment vertical="center"/>
      <protection/>
    </xf>
    <xf numFmtId="165" fontId="105" fillId="0" borderId="0" xfId="51" applyNumberFormat="1" applyFont="1" applyBorder="1" applyAlignment="1" applyProtection="1">
      <alignment horizontal="right" vertical="center"/>
      <protection/>
    </xf>
    <xf numFmtId="0" fontId="3" fillId="35" borderId="0" xfId="51" applyFont="1" applyFill="1" applyBorder="1" applyAlignment="1" applyProtection="1">
      <alignment vertical="center"/>
      <protection/>
    </xf>
    <xf numFmtId="0" fontId="6" fillId="35" borderId="22" xfId="51" applyFont="1" applyFill="1" applyBorder="1" applyAlignment="1" applyProtection="1">
      <alignment horizontal="left" vertical="center"/>
      <protection/>
    </xf>
    <xf numFmtId="0" fontId="3" fillId="35" borderId="23" xfId="51" applyFont="1" applyFill="1" applyBorder="1" applyAlignment="1" applyProtection="1">
      <alignment vertical="center"/>
      <protection/>
    </xf>
    <xf numFmtId="0" fontId="6" fillId="35" borderId="23" xfId="51" applyFont="1" applyFill="1" applyBorder="1" applyAlignment="1" applyProtection="1">
      <alignment horizontal="right" vertical="center"/>
      <protection/>
    </xf>
    <xf numFmtId="0" fontId="6" fillId="35" borderId="23" xfId="51" applyFont="1" applyFill="1" applyBorder="1" applyAlignment="1" applyProtection="1">
      <alignment horizontal="center" vertical="center"/>
      <protection/>
    </xf>
    <xf numFmtId="4" fontId="6" fillId="35" borderId="23" xfId="51" applyNumberFormat="1" applyFont="1" applyFill="1" applyBorder="1" applyAlignment="1" applyProtection="1">
      <alignment vertical="center"/>
      <protection/>
    </xf>
    <xf numFmtId="0" fontId="3" fillId="35" borderId="24" xfId="51" applyFont="1" applyFill="1" applyBorder="1" applyAlignment="1" applyProtection="1">
      <alignment vertical="center"/>
      <protection/>
    </xf>
    <xf numFmtId="0" fontId="3" fillId="0" borderId="25" xfId="51" applyFont="1" applyBorder="1" applyAlignment="1" applyProtection="1">
      <alignment vertical="center"/>
      <protection/>
    </xf>
    <xf numFmtId="0" fontId="3" fillId="0" borderId="26" xfId="51" applyFont="1" applyBorder="1" applyAlignment="1" applyProtection="1">
      <alignment vertical="center"/>
      <protection/>
    </xf>
    <xf numFmtId="0" fontId="3" fillId="0" borderId="27" xfId="51" applyFont="1" applyBorder="1" applyAlignment="1" applyProtection="1">
      <alignment vertical="center"/>
      <protection/>
    </xf>
    <xf numFmtId="0" fontId="3" fillId="0" borderId="15" xfId="51" applyFont="1" applyBorder="1" applyAlignment="1" applyProtection="1">
      <alignment vertical="center"/>
      <protection/>
    </xf>
    <xf numFmtId="0" fontId="3" fillId="0" borderId="16" xfId="51" applyFont="1" applyBorder="1" applyAlignment="1" applyProtection="1">
      <alignment vertical="center"/>
      <protection/>
    </xf>
    <xf numFmtId="0" fontId="3" fillId="0" borderId="17" xfId="51" applyFont="1" applyBorder="1" applyAlignment="1" applyProtection="1">
      <alignment vertical="center"/>
      <protection/>
    </xf>
    <xf numFmtId="0" fontId="7" fillId="35" borderId="0" xfId="51" applyFont="1" applyFill="1" applyBorder="1" applyAlignment="1" applyProtection="1">
      <alignment horizontal="left" vertical="center"/>
      <protection/>
    </xf>
    <xf numFmtId="0" fontId="7" fillId="35" borderId="0" xfId="51" applyFont="1" applyFill="1" applyBorder="1" applyAlignment="1" applyProtection="1">
      <alignment horizontal="right" vertical="center"/>
      <protection/>
    </xf>
    <xf numFmtId="0" fontId="3" fillId="35" borderId="19" xfId="51" applyFont="1" applyFill="1" applyBorder="1" applyAlignment="1" applyProtection="1">
      <alignment vertical="center"/>
      <protection/>
    </xf>
    <xf numFmtId="0" fontId="106" fillId="0" borderId="0" xfId="51" applyFont="1" applyBorder="1" applyAlignment="1" applyProtection="1">
      <alignment horizontal="left" vertical="center"/>
      <protection/>
    </xf>
    <xf numFmtId="0" fontId="107" fillId="0" borderId="18" xfId="51" applyFont="1" applyBorder="1" applyAlignment="1" applyProtection="1">
      <alignment vertical="center"/>
      <protection/>
    </xf>
    <xf numFmtId="0" fontId="107" fillId="0" borderId="0" xfId="51" applyFont="1" applyBorder="1" applyAlignment="1" applyProtection="1">
      <alignment vertical="center"/>
      <protection/>
    </xf>
    <xf numFmtId="0" fontId="107" fillId="0" borderId="28" xfId="51" applyFont="1" applyBorder="1" applyAlignment="1" applyProtection="1">
      <alignment horizontal="left" vertical="center"/>
      <protection/>
    </xf>
    <xf numFmtId="0" fontId="107" fillId="0" borderId="28" xfId="51" applyFont="1" applyBorder="1" applyAlignment="1" applyProtection="1">
      <alignment vertical="center"/>
      <protection/>
    </xf>
    <xf numFmtId="4" fontId="107" fillId="0" borderId="28" xfId="51" applyNumberFormat="1" applyFont="1" applyBorder="1" applyAlignment="1" applyProtection="1">
      <alignment vertical="center"/>
      <protection/>
    </xf>
    <xf numFmtId="0" fontId="107" fillId="0" borderId="19" xfId="51" applyFont="1" applyBorder="1" applyAlignment="1" applyProtection="1">
      <alignment vertical="center"/>
      <protection/>
    </xf>
    <xf numFmtId="0" fontId="107" fillId="0" borderId="0" xfId="51" applyFont="1" applyAlignment="1" applyProtection="1">
      <alignment vertical="center"/>
      <protection/>
    </xf>
    <xf numFmtId="0" fontId="108" fillId="0" borderId="18" xfId="51" applyFont="1" applyBorder="1" applyAlignment="1" applyProtection="1">
      <alignment vertical="center"/>
      <protection/>
    </xf>
    <xf numFmtId="0" fontId="108" fillId="0" borderId="0" xfId="51" applyFont="1" applyBorder="1" applyAlignment="1" applyProtection="1">
      <alignment vertical="center"/>
      <protection/>
    </xf>
    <xf numFmtId="0" fontId="108" fillId="0" borderId="28" xfId="51" applyFont="1" applyBorder="1" applyAlignment="1" applyProtection="1">
      <alignment horizontal="left" vertical="center"/>
      <protection/>
    </xf>
    <xf numFmtId="0" fontId="108" fillId="0" borderId="28" xfId="51" applyFont="1" applyBorder="1" applyAlignment="1" applyProtection="1">
      <alignment vertical="center"/>
      <protection/>
    </xf>
    <xf numFmtId="4" fontId="108" fillId="0" borderId="28" xfId="51" applyNumberFormat="1" applyFont="1" applyBorder="1" applyAlignment="1" applyProtection="1">
      <alignment vertical="center"/>
      <protection/>
    </xf>
    <xf numFmtId="0" fontId="108" fillId="0" borderId="19" xfId="51" applyFont="1" applyBorder="1" applyAlignment="1" applyProtection="1">
      <alignment vertical="center"/>
      <protection/>
    </xf>
    <xf numFmtId="0" fontId="108" fillId="0" borderId="0" xfId="51" applyFont="1" applyAlignment="1" applyProtection="1">
      <alignment vertical="center"/>
      <protection/>
    </xf>
    <xf numFmtId="0" fontId="5" fillId="0" borderId="0" xfId="51" applyFont="1" applyAlignment="1" applyProtection="1">
      <alignment horizontal="left" vertical="center"/>
      <protection/>
    </xf>
    <xf numFmtId="0" fontId="103" fillId="0" borderId="0" xfId="51" applyFont="1" applyAlignment="1" applyProtection="1">
      <alignment horizontal="left" vertical="center"/>
      <protection/>
    </xf>
    <xf numFmtId="0" fontId="7" fillId="0" borderId="0" xfId="51" applyFont="1" applyAlignment="1" applyProtection="1">
      <alignment horizontal="left" vertical="center"/>
      <protection/>
    </xf>
    <xf numFmtId="164" fontId="7" fillId="0" borderId="0" xfId="51" applyNumberFormat="1" applyFont="1" applyAlignment="1" applyProtection="1">
      <alignment horizontal="left" vertical="center"/>
      <protection/>
    </xf>
    <xf numFmtId="0" fontId="3" fillId="0" borderId="18" xfId="51" applyFont="1" applyBorder="1" applyAlignment="1" applyProtection="1">
      <alignment horizontal="center" vertical="center" wrapText="1"/>
      <protection/>
    </xf>
    <xf numFmtId="0" fontId="7" fillId="35" borderId="29" xfId="51" applyFont="1" applyFill="1" applyBorder="1" applyAlignment="1" applyProtection="1">
      <alignment horizontal="center" vertical="center" wrapText="1"/>
      <protection/>
    </xf>
    <xf numFmtId="0" fontId="7" fillId="35" borderId="30" xfId="51" applyFont="1" applyFill="1" applyBorder="1" applyAlignment="1" applyProtection="1">
      <alignment horizontal="center" vertical="center" wrapText="1"/>
      <protection/>
    </xf>
    <xf numFmtId="0" fontId="109" fillId="35" borderId="30" xfId="51" applyFont="1" applyFill="1" applyBorder="1" applyAlignment="1" applyProtection="1">
      <alignment horizontal="center" vertical="center" wrapText="1"/>
      <protection/>
    </xf>
    <xf numFmtId="0" fontId="7" fillId="35" borderId="31" xfId="51" applyFont="1" applyFill="1" applyBorder="1" applyAlignment="1" applyProtection="1">
      <alignment horizontal="center" vertical="center" wrapText="1"/>
      <protection/>
    </xf>
    <xf numFmtId="0" fontId="103" fillId="0" borderId="29" xfId="51" applyFont="1" applyBorder="1" applyAlignment="1" applyProtection="1">
      <alignment horizontal="center" vertical="center" wrapText="1"/>
      <protection/>
    </xf>
    <xf numFmtId="0" fontId="103" fillId="0" borderId="30" xfId="51" applyFont="1" applyBorder="1" applyAlignment="1" applyProtection="1">
      <alignment horizontal="center" vertical="center" wrapText="1"/>
      <protection/>
    </xf>
    <xf numFmtId="0" fontId="103" fillId="0" borderId="31" xfId="51" applyFont="1" applyBorder="1" applyAlignment="1" applyProtection="1">
      <alignment horizontal="center" vertical="center" wrapText="1"/>
      <protection/>
    </xf>
    <xf numFmtId="0" fontId="3" fillId="0" borderId="0" xfId="51" applyFont="1" applyAlignment="1" applyProtection="1">
      <alignment horizontal="center" vertical="center" wrapText="1"/>
      <protection/>
    </xf>
    <xf numFmtId="0" fontId="104" fillId="0" borderId="0" xfId="51" applyFont="1" applyAlignment="1" applyProtection="1">
      <alignment horizontal="left" vertical="center"/>
      <protection/>
    </xf>
    <xf numFmtId="4" fontId="104" fillId="0" borderId="0" xfId="51" applyNumberFormat="1" applyFont="1" applyAlignment="1" applyProtection="1">
      <alignment/>
      <protection/>
    </xf>
    <xf numFmtId="0" fontId="3" fillId="0" borderId="32" xfId="51" applyFont="1" applyBorder="1" applyAlignment="1" applyProtection="1">
      <alignment vertical="center"/>
      <protection/>
    </xf>
    <xf numFmtId="166" fontId="110" fillId="0" borderId="20" xfId="51" applyNumberFormat="1" applyFont="1" applyBorder="1" applyAlignment="1" applyProtection="1">
      <alignment/>
      <protection/>
    </xf>
    <xf numFmtId="166" fontId="110" fillId="0" borderId="33" xfId="51" applyNumberFormat="1" applyFont="1" applyBorder="1" applyAlignment="1" applyProtection="1">
      <alignment/>
      <protection/>
    </xf>
    <xf numFmtId="4" fontId="9" fillId="0" borderId="0" xfId="51" applyNumberFormat="1" applyFont="1" applyAlignment="1" applyProtection="1">
      <alignment vertical="center"/>
      <protection/>
    </xf>
    <xf numFmtId="0" fontId="101" fillId="0" borderId="18" xfId="51" applyFont="1" applyBorder="1" applyAlignment="1" applyProtection="1">
      <alignment/>
      <protection/>
    </xf>
    <xf numFmtId="0" fontId="101" fillId="0" borderId="0" xfId="51" applyFont="1" applyAlignment="1" applyProtection="1">
      <alignment/>
      <protection/>
    </xf>
    <xf numFmtId="0" fontId="101" fillId="0" borderId="0" xfId="51" applyFont="1" applyAlignment="1" applyProtection="1">
      <alignment horizontal="left"/>
      <protection/>
    </xf>
    <xf numFmtId="0" fontId="107" fillId="0" borderId="0" xfId="51" applyFont="1" applyAlignment="1" applyProtection="1">
      <alignment horizontal="left"/>
      <protection/>
    </xf>
    <xf numFmtId="4" fontId="107" fillId="0" borderId="0" xfId="51" applyNumberFormat="1" applyFont="1" applyAlignment="1" applyProtection="1">
      <alignment/>
      <protection/>
    </xf>
    <xf numFmtId="0" fontId="101" fillId="0" borderId="34" xfId="51" applyFont="1" applyBorder="1" applyAlignment="1" applyProtection="1">
      <alignment/>
      <protection/>
    </xf>
    <xf numFmtId="0" fontId="101" fillId="0" borderId="0" xfId="51" applyFont="1" applyBorder="1" applyAlignment="1" applyProtection="1">
      <alignment/>
      <protection/>
    </xf>
    <xf numFmtId="166" fontId="101" fillId="0" borderId="0" xfId="51" applyNumberFormat="1" applyFont="1" applyBorder="1" applyAlignment="1" applyProtection="1">
      <alignment/>
      <protection/>
    </xf>
    <xf numFmtId="166" fontId="101" fillId="0" borderId="35" xfId="51" applyNumberFormat="1" applyFont="1" applyBorder="1" applyAlignment="1" applyProtection="1">
      <alignment/>
      <protection/>
    </xf>
    <xf numFmtId="0" fontId="101" fillId="0" borderId="0" xfId="51" applyFont="1" applyAlignment="1" applyProtection="1">
      <alignment horizontal="center"/>
      <protection/>
    </xf>
    <xf numFmtId="4" fontId="101" fillId="0" borderId="0" xfId="51" applyNumberFormat="1" applyFont="1" applyAlignment="1" applyProtection="1">
      <alignment vertical="center"/>
      <protection/>
    </xf>
    <xf numFmtId="0" fontId="101" fillId="0" borderId="0" xfId="51" applyFont="1" applyBorder="1" applyAlignment="1" applyProtection="1">
      <alignment horizontal="left"/>
      <protection/>
    </xf>
    <xf numFmtId="0" fontId="108" fillId="0" borderId="0" xfId="51" applyFont="1" applyBorder="1" applyAlignment="1" applyProtection="1">
      <alignment horizontal="left"/>
      <protection/>
    </xf>
    <xf numFmtId="4" fontId="108" fillId="0" borderId="0" xfId="51" applyNumberFormat="1" applyFont="1" applyBorder="1" applyAlignment="1" applyProtection="1">
      <alignment/>
      <protection/>
    </xf>
    <xf numFmtId="0" fontId="3" fillId="0" borderId="10" xfId="51" applyFont="1" applyBorder="1" applyAlignment="1" applyProtection="1">
      <alignment horizontal="center" vertical="center"/>
      <protection/>
    </xf>
    <xf numFmtId="49" fontId="3" fillId="0" borderId="10" xfId="51" applyNumberFormat="1" applyFont="1" applyBorder="1" applyAlignment="1" applyProtection="1">
      <alignment horizontal="left" vertical="center" wrapText="1"/>
      <protection/>
    </xf>
    <xf numFmtId="0" fontId="3" fillId="0" borderId="10" xfId="51" applyFont="1" applyBorder="1" applyAlignment="1" applyProtection="1">
      <alignment horizontal="left" vertical="center" wrapText="1"/>
      <protection/>
    </xf>
    <xf numFmtId="0" fontId="3" fillId="0" borderId="10" xfId="51" applyFont="1" applyBorder="1" applyAlignment="1" applyProtection="1">
      <alignment horizontal="center" vertical="center" wrapText="1"/>
      <protection/>
    </xf>
    <xf numFmtId="167" fontId="3" fillId="0" borderId="10" xfId="51" applyNumberFormat="1" applyFont="1" applyBorder="1" applyAlignment="1" applyProtection="1">
      <alignment vertical="center"/>
      <protection/>
    </xf>
    <xf numFmtId="4" fontId="3" fillId="0" borderId="10" xfId="51" applyNumberFormat="1" applyFont="1" applyBorder="1" applyAlignment="1" applyProtection="1">
      <alignment vertical="center"/>
      <protection/>
    </xf>
    <xf numFmtId="0" fontId="105" fillId="0" borderId="10" xfId="51" applyFont="1" applyBorder="1" applyAlignment="1" applyProtection="1">
      <alignment horizontal="left" vertical="center"/>
      <protection/>
    </xf>
    <xf numFmtId="0" fontId="105" fillId="0" borderId="0" xfId="51" applyFont="1" applyBorder="1" applyAlignment="1" applyProtection="1">
      <alignment horizontal="center" vertical="center"/>
      <protection/>
    </xf>
    <xf numFmtId="166" fontId="105" fillId="0" borderId="0" xfId="51" applyNumberFormat="1" applyFont="1" applyBorder="1" applyAlignment="1" applyProtection="1">
      <alignment vertical="center"/>
      <protection/>
    </xf>
    <xf numFmtId="166" fontId="105" fillId="0" borderId="35" xfId="51" applyNumberFormat="1" applyFont="1" applyBorder="1" applyAlignment="1" applyProtection="1">
      <alignment vertical="center"/>
      <protection/>
    </xf>
    <xf numFmtId="4" fontId="3" fillId="0" borderId="0" xfId="51" applyNumberFormat="1" applyFont="1" applyAlignment="1" applyProtection="1">
      <alignment vertical="center"/>
      <protection/>
    </xf>
    <xf numFmtId="0" fontId="111" fillId="0" borderId="0" xfId="51" applyFont="1" applyAlignment="1" applyProtection="1">
      <alignment horizontal="left" vertical="center"/>
      <protection/>
    </xf>
    <xf numFmtId="0" fontId="10" fillId="0" borderId="0" xfId="51" applyFont="1" applyAlignment="1" applyProtection="1">
      <alignment horizontal="left" vertical="center" wrapText="1"/>
      <protection/>
    </xf>
    <xf numFmtId="0" fontId="3" fillId="0" borderId="34" xfId="51" applyFont="1" applyBorder="1" applyAlignment="1" applyProtection="1">
      <alignment vertical="center"/>
      <protection/>
    </xf>
    <xf numFmtId="0" fontId="3" fillId="0" borderId="35" xfId="51" applyFont="1" applyBorder="1" applyAlignment="1" applyProtection="1">
      <alignment vertical="center"/>
      <protection/>
    </xf>
    <xf numFmtId="0" fontId="100" fillId="0" borderId="18" xfId="51" applyFont="1" applyBorder="1" applyAlignment="1" applyProtection="1">
      <alignment vertical="center"/>
      <protection/>
    </xf>
    <xf numFmtId="0" fontId="100" fillId="0" borderId="0" xfId="51" applyFont="1" applyAlignment="1" applyProtection="1">
      <alignment vertical="center"/>
      <protection/>
    </xf>
    <xf numFmtId="0" fontId="100" fillId="0" borderId="0" xfId="51" applyFont="1" applyAlignment="1" applyProtection="1">
      <alignment horizontal="left" vertical="center"/>
      <protection/>
    </xf>
    <xf numFmtId="0" fontId="100" fillId="0" borderId="0" xfId="51" applyFont="1" applyAlignment="1" applyProtection="1">
      <alignment horizontal="left" vertical="center" wrapText="1"/>
      <protection/>
    </xf>
    <xf numFmtId="0" fontId="100" fillId="0" borderId="34" xfId="51" applyFont="1" applyBorder="1" applyAlignment="1" applyProtection="1">
      <alignment vertical="center"/>
      <protection/>
    </xf>
    <xf numFmtId="0" fontId="100" fillId="0" borderId="0" xfId="51" applyFont="1" applyBorder="1" applyAlignment="1" applyProtection="1">
      <alignment vertical="center"/>
      <protection/>
    </xf>
    <xf numFmtId="0" fontId="100" fillId="0" borderId="35" xfId="51" applyFont="1" applyBorder="1" applyAlignment="1" applyProtection="1">
      <alignment vertical="center"/>
      <protection/>
    </xf>
    <xf numFmtId="0" fontId="99" fillId="0" borderId="18" xfId="51" applyFont="1" applyBorder="1" applyAlignment="1" applyProtection="1">
      <alignment vertical="center"/>
      <protection/>
    </xf>
    <xf numFmtId="0" fontId="99" fillId="0" borderId="0" xfId="51" applyFont="1" applyAlignment="1" applyProtection="1">
      <alignment vertical="center"/>
      <protection/>
    </xf>
    <xf numFmtId="0" fontId="111" fillId="0" borderId="0" xfId="51" applyFont="1" applyBorder="1" applyAlignment="1" applyProtection="1">
      <alignment horizontal="left" vertical="center"/>
      <protection/>
    </xf>
    <xf numFmtId="0" fontId="99" fillId="0" borderId="0" xfId="51" applyFont="1" applyBorder="1" applyAlignment="1" applyProtection="1">
      <alignment horizontal="left" vertical="center"/>
      <protection/>
    </xf>
    <xf numFmtId="0" fontId="99" fillId="0" borderId="0" xfId="51" applyFont="1" applyBorder="1" applyAlignment="1" applyProtection="1">
      <alignment horizontal="left" vertical="center" wrapText="1"/>
      <protection/>
    </xf>
    <xf numFmtId="167" fontId="99" fillId="0" borderId="0" xfId="51" applyNumberFormat="1" applyFont="1" applyBorder="1" applyAlignment="1" applyProtection="1">
      <alignment vertical="center"/>
      <protection/>
    </xf>
    <xf numFmtId="0" fontId="99" fillId="0" borderId="34" xfId="51" applyFont="1" applyBorder="1" applyAlignment="1" applyProtection="1">
      <alignment vertical="center"/>
      <protection/>
    </xf>
    <xf numFmtId="0" fontId="99" fillId="0" borderId="0" xfId="51" applyFont="1" applyBorder="1" applyAlignment="1" applyProtection="1">
      <alignment vertical="center"/>
      <protection/>
    </xf>
    <xf numFmtId="0" fontId="99" fillId="0" borderId="35" xfId="51" applyFont="1" applyBorder="1" applyAlignment="1" applyProtection="1">
      <alignment vertical="center"/>
      <protection/>
    </xf>
    <xf numFmtId="0" fontId="99" fillId="0" borderId="0" xfId="51" applyFont="1" applyAlignment="1" applyProtection="1">
      <alignment horizontal="left" vertical="center"/>
      <protection/>
    </xf>
    <xf numFmtId="0" fontId="97" fillId="0" borderId="10" xfId="51" applyFont="1" applyBorder="1" applyAlignment="1" applyProtection="1">
      <alignment horizontal="center" vertical="center"/>
      <protection/>
    </xf>
    <xf numFmtId="49" fontId="97" fillId="0" borderId="10" xfId="51" applyNumberFormat="1" applyFont="1" applyBorder="1" applyAlignment="1" applyProtection="1">
      <alignment horizontal="left" vertical="center" wrapText="1"/>
      <protection/>
    </xf>
    <xf numFmtId="0" fontId="97" fillId="0" borderId="10" xfId="51" applyFont="1" applyBorder="1" applyAlignment="1" applyProtection="1">
      <alignment horizontal="left" vertical="center" wrapText="1"/>
      <protection/>
    </xf>
    <xf numFmtId="0" fontId="97" fillId="0" borderId="10" xfId="51" applyFont="1" applyBorder="1" applyAlignment="1" applyProtection="1">
      <alignment horizontal="center" vertical="center" wrapText="1"/>
      <protection/>
    </xf>
    <xf numFmtId="167" fontId="97" fillId="0" borderId="10" xfId="51" applyNumberFormat="1" applyFont="1" applyBorder="1" applyAlignment="1" applyProtection="1">
      <alignment vertical="center"/>
      <protection/>
    </xf>
    <xf numFmtId="4" fontId="97" fillId="0" borderId="10" xfId="51" applyNumberFormat="1" applyFont="1" applyBorder="1" applyAlignment="1" applyProtection="1">
      <alignment vertical="center"/>
      <protection/>
    </xf>
    <xf numFmtId="0" fontId="97" fillId="0" borderId="18" xfId="51" applyFont="1" applyBorder="1" applyAlignment="1" applyProtection="1">
      <alignment vertical="center"/>
      <protection/>
    </xf>
    <xf numFmtId="0" fontId="97" fillId="0" borderId="10" xfId="51" applyFont="1" applyBorder="1" applyAlignment="1" applyProtection="1">
      <alignment horizontal="left" vertical="center"/>
      <protection/>
    </xf>
    <xf numFmtId="0" fontId="97" fillId="0" borderId="0" xfId="51" applyFont="1" applyBorder="1" applyAlignment="1" applyProtection="1">
      <alignment horizontal="center" vertical="center"/>
      <protection/>
    </xf>
    <xf numFmtId="0" fontId="10" fillId="0" borderId="0" xfId="51" applyFont="1" applyBorder="1" applyAlignment="1" applyProtection="1">
      <alignment horizontal="left" vertical="center" wrapText="1"/>
      <protection/>
    </xf>
    <xf numFmtId="0" fontId="99" fillId="0" borderId="0" xfId="51" applyFont="1" applyAlignment="1" applyProtection="1">
      <alignment horizontal="left" vertical="center" wrapText="1"/>
      <protection/>
    </xf>
    <xf numFmtId="167" fontId="99" fillId="0" borderId="0" xfId="51" applyNumberFormat="1" applyFont="1" applyAlignment="1" applyProtection="1">
      <alignment vertical="center"/>
      <protection/>
    </xf>
    <xf numFmtId="0" fontId="107" fillId="0" borderId="0" xfId="51" applyFont="1" applyBorder="1" applyAlignment="1" applyProtection="1">
      <alignment horizontal="left"/>
      <protection/>
    </xf>
    <xf numFmtId="4" fontId="107" fillId="0" borderId="0" xfId="51" applyNumberFormat="1" applyFont="1" applyBorder="1" applyAlignment="1" applyProtection="1">
      <alignment/>
      <protection/>
    </xf>
    <xf numFmtId="0" fontId="112" fillId="0" borderId="0" xfId="51" applyFont="1" applyAlignment="1" applyProtection="1">
      <alignment vertical="center" wrapText="1"/>
      <protection/>
    </xf>
    <xf numFmtId="0" fontId="3" fillId="0" borderId="36" xfId="51" applyFont="1" applyBorder="1" applyAlignment="1" applyProtection="1">
      <alignment vertical="center"/>
      <protection/>
    </xf>
    <xf numFmtId="0" fontId="3" fillId="0" borderId="28" xfId="51" applyFont="1" applyBorder="1" applyAlignment="1" applyProtection="1">
      <alignment vertical="center"/>
      <protection/>
    </xf>
    <xf numFmtId="0" fontId="3" fillId="0" borderId="37" xfId="51" applyFont="1" applyBorder="1" applyAlignment="1" applyProtection="1">
      <alignment vertical="center"/>
      <protection/>
    </xf>
    <xf numFmtId="0" fontId="3" fillId="0" borderId="0" xfId="51" applyFont="1" applyAlignment="1" applyProtection="1">
      <alignment/>
      <protection/>
    </xf>
    <xf numFmtId="0" fontId="112" fillId="0" borderId="0" xfId="51" applyFont="1" applyBorder="1" applyAlignment="1" applyProtection="1">
      <alignment vertical="center" wrapText="1"/>
      <protection/>
    </xf>
    <xf numFmtId="0" fontId="11" fillId="0" borderId="0" xfId="54" applyAlignment="1" applyProtection="1">
      <alignment horizontal="center"/>
      <protection/>
    </xf>
    <xf numFmtId="0" fontId="12" fillId="0" borderId="0" xfId="54" applyFont="1" applyProtection="1">
      <alignment/>
      <protection/>
    </xf>
    <xf numFmtId="0" fontId="11" fillId="0" borderId="0" xfId="54" applyProtection="1">
      <alignment/>
      <protection/>
    </xf>
    <xf numFmtId="178" fontId="32" fillId="0" borderId="0" xfId="54" applyNumberFormat="1" applyFont="1" applyAlignment="1" applyProtection="1">
      <alignment horizontal="center"/>
      <protection/>
    </xf>
    <xf numFmtId="0" fontId="11" fillId="0" borderId="0" xfId="54" applyNumberFormat="1" applyAlignment="1" applyProtection="1">
      <alignment horizontal="center"/>
      <protection/>
    </xf>
    <xf numFmtId="0" fontId="11" fillId="0" borderId="0" xfId="54" applyNumberFormat="1" applyProtection="1">
      <alignment/>
      <protection/>
    </xf>
    <xf numFmtId="0" fontId="11" fillId="0" borderId="0" xfId="54" applyAlignment="1" applyProtection="1">
      <alignment/>
      <protection/>
    </xf>
    <xf numFmtId="0" fontId="13" fillId="0" borderId="0" xfId="54" applyFont="1" applyAlignment="1" applyProtection="1">
      <alignment/>
      <protection/>
    </xf>
    <xf numFmtId="178" fontId="11" fillId="0" borderId="0" xfId="54" applyNumberFormat="1" applyAlignment="1" applyProtection="1">
      <alignment horizontal="center"/>
      <protection/>
    </xf>
    <xf numFmtId="168" fontId="11" fillId="0" borderId="0" xfId="54" applyNumberFormat="1" applyAlignment="1" applyProtection="1">
      <alignment horizontal="center"/>
      <protection/>
    </xf>
    <xf numFmtId="0" fontId="14" fillId="0" borderId="0" xfId="54" applyFont="1" applyProtection="1">
      <alignment/>
      <protection/>
    </xf>
    <xf numFmtId="168" fontId="11" fillId="0" borderId="0" xfId="54" applyNumberFormat="1" applyFont="1" applyAlignment="1" applyProtection="1">
      <alignment/>
      <protection/>
    </xf>
    <xf numFmtId="0" fontId="11" fillId="0" borderId="0" xfId="54" applyFont="1" applyAlignment="1" applyProtection="1">
      <alignment horizontal="center"/>
      <protection/>
    </xf>
    <xf numFmtId="168" fontId="11" fillId="0" borderId="0" xfId="54" applyNumberFormat="1" applyFont="1" applyFill="1" applyAlignment="1" applyProtection="1">
      <alignment/>
      <protection/>
    </xf>
    <xf numFmtId="0" fontId="11" fillId="0" borderId="0" xfId="54" applyFont="1" applyFill="1" applyAlignment="1" applyProtection="1">
      <alignment horizontal="center"/>
      <protection/>
    </xf>
    <xf numFmtId="0" fontId="15" fillId="0" borderId="0" xfId="54" applyFont="1" applyProtection="1">
      <alignment/>
      <protection/>
    </xf>
    <xf numFmtId="0" fontId="11" fillId="0" borderId="0" xfId="54" applyFont="1" applyProtection="1">
      <alignment/>
      <protection/>
    </xf>
    <xf numFmtId="0" fontId="13" fillId="0" borderId="0" xfId="54" applyFont="1" applyProtection="1">
      <alignment/>
      <protection/>
    </xf>
    <xf numFmtId="0" fontId="15" fillId="0" borderId="0" xfId="54" applyFont="1" applyProtection="1">
      <alignment/>
      <protection/>
    </xf>
    <xf numFmtId="0" fontId="13" fillId="0" borderId="0" xfId="54" applyFont="1" applyAlignment="1" applyProtection="1">
      <alignment horizontal="right"/>
      <protection/>
    </xf>
    <xf numFmtId="0" fontId="2" fillId="0" borderId="0" xfId="50" applyFont="1" applyAlignment="1" applyProtection="1">
      <alignment vertical="center"/>
      <protection/>
    </xf>
    <xf numFmtId="0" fontId="2" fillId="0" borderId="0" xfId="50" applyFont="1" applyAlignment="1" applyProtection="1">
      <alignment vertical="center" wrapText="1"/>
      <protection/>
    </xf>
    <xf numFmtId="0" fontId="17" fillId="0" borderId="0" xfId="50" applyFont="1" applyAlignment="1" applyProtection="1">
      <alignment vertical="center"/>
      <protection/>
    </xf>
    <xf numFmtId="0" fontId="17" fillId="0" borderId="0" xfId="50" applyFont="1" applyFill="1" applyAlignment="1" applyProtection="1">
      <alignment vertical="center"/>
      <protection/>
    </xf>
    <xf numFmtId="0" fontId="2" fillId="0" borderId="0" xfId="50" applyFont="1" applyFill="1" applyBorder="1" applyAlignment="1" applyProtection="1">
      <alignment vertical="center"/>
      <protection/>
    </xf>
    <xf numFmtId="0" fontId="17" fillId="0" borderId="0" xfId="50" applyFont="1" applyFill="1" applyAlignment="1" applyProtection="1">
      <alignment vertical="center"/>
      <protection/>
    </xf>
    <xf numFmtId="0" fontId="2" fillId="0" borderId="0" xfId="50" applyFont="1" applyFill="1" applyBorder="1" applyAlignment="1" applyProtection="1">
      <alignment horizontal="center" vertical="center"/>
      <protection/>
    </xf>
    <xf numFmtId="0" fontId="18" fillId="36" borderId="38" xfId="50" applyFont="1" applyFill="1" applyBorder="1" applyAlignment="1" applyProtection="1">
      <alignment vertical="center" wrapText="1"/>
      <protection/>
    </xf>
    <xf numFmtId="0" fontId="2" fillId="36" borderId="39" xfId="50" applyFont="1" applyFill="1" applyBorder="1" applyAlignment="1" applyProtection="1">
      <alignment vertical="center" wrapText="1"/>
      <protection/>
    </xf>
    <xf numFmtId="0" fontId="19" fillId="36" borderId="40" xfId="50" applyFont="1" applyFill="1" applyBorder="1" applyAlignment="1" applyProtection="1">
      <alignment vertical="center" wrapText="1"/>
      <protection/>
    </xf>
    <xf numFmtId="0" fontId="2" fillId="0" borderId="0" xfId="50" applyFont="1" applyFill="1" applyBorder="1" applyAlignment="1" applyProtection="1">
      <alignment vertical="center" wrapText="1"/>
      <protection/>
    </xf>
    <xf numFmtId="0" fontId="2" fillId="0" borderId="0" xfId="50" applyFont="1" applyFill="1" applyBorder="1" applyAlignment="1" applyProtection="1">
      <alignment horizontal="left" vertical="center" wrapText="1"/>
      <protection/>
    </xf>
    <xf numFmtId="0" fontId="2" fillId="0" borderId="0" xfId="50" applyFont="1" applyFill="1" applyBorder="1" applyAlignment="1" applyProtection="1">
      <alignment horizontal="right" vertical="center"/>
      <protection/>
    </xf>
    <xf numFmtId="0" fontId="20" fillId="0" borderId="0" xfId="50" applyFont="1" applyFill="1" applyBorder="1" applyAlignment="1" applyProtection="1">
      <alignment vertical="center"/>
      <protection/>
    </xf>
    <xf numFmtId="0" fontId="2" fillId="0" borderId="0" xfId="50" applyFont="1" applyFill="1" applyAlignment="1" applyProtection="1">
      <alignment vertical="center"/>
      <protection/>
    </xf>
    <xf numFmtId="0" fontId="18" fillId="36" borderId="41" xfId="50" applyFont="1" applyFill="1" applyBorder="1" applyAlignment="1" applyProtection="1">
      <alignment vertical="center" wrapText="1"/>
      <protection/>
    </xf>
    <xf numFmtId="2" fontId="2" fillId="0" borderId="0" xfId="50" applyNumberFormat="1" applyFont="1" applyFill="1" applyBorder="1" applyAlignment="1" applyProtection="1">
      <alignment horizontal="center" vertical="center"/>
      <protection/>
    </xf>
    <xf numFmtId="0" fontId="18" fillId="36" borderId="42" xfId="50" applyFont="1" applyFill="1" applyBorder="1" applyAlignment="1" applyProtection="1">
      <alignment vertical="center" wrapText="1"/>
      <protection/>
    </xf>
    <xf numFmtId="0" fontId="18" fillId="36" borderId="43" xfId="50" applyFont="1" applyFill="1" applyBorder="1" applyAlignment="1" applyProtection="1">
      <alignment horizontal="center" vertical="center" wrapText="1"/>
      <protection/>
    </xf>
    <xf numFmtId="0" fontId="18" fillId="36" borderId="44" xfId="50" applyFont="1" applyFill="1" applyBorder="1" applyAlignment="1" applyProtection="1">
      <alignment horizontal="center" vertical="center" wrapText="1"/>
      <protection/>
    </xf>
    <xf numFmtId="4" fontId="18" fillId="36" borderId="44" xfId="50" applyNumberFormat="1" applyFont="1" applyFill="1" applyBorder="1" applyAlignment="1" applyProtection="1">
      <alignment horizontal="center" vertical="center" wrapText="1"/>
      <protection/>
    </xf>
    <xf numFmtId="4" fontId="18" fillId="36" borderId="45" xfId="50" applyNumberFormat="1" applyFont="1" applyFill="1" applyBorder="1" applyAlignment="1" applyProtection="1">
      <alignment horizontal="center" vertical="center" wrapText="1"/>
      <protection/>
    </xf>
    <xf numFmtId="4" fontId="18" fillId="36" borderId="46" xfId="50" applyNumberFormat="1" applyFont="1" applyFill="1" applyBorder="1" applyAlignment="1" applyProtection="1">
      <alignment horizontal="center" vertical="center" wrapText="1"/>
      <protection/>
    </xf>
    <xf numFmtId="4" fontId="18" fillId="0" borderId="0" xfId="50" applyNumberFormat="1" applyFont="1" applyFill="1" applyBorder="1" applyAlignment="1" applyProtection="1">
      <alignment horizontal="center" vertical="center" wrapText="1"/>
      <protection/>
    </xf>
    <xf numFmtId="49" fontId="18" fillId="37" borderId="47" xfId="50" applyNumberFormat="1" applyFont="1" applyFill="1" applyBorder="1" applyAlignment="1" applyProtection="1">
      <alignment horizontal="left" vertical="center" wrapText="1"/>
      <protection/>
    </xf>
    <xf numFmtId="49" fontId="18" fillId="37" borderId="48" xfId="50" applyNumberFormat="1" applyFont="1" applyFill="1" applyBorder="1" applyAlignment="1" applyProtection="1">
      <alignment horizontal="center" vertical="center" wrapText="1"/>
      <protection/>
    </xf>
    <xf numFmtId="169" fontId="2" fillId="37" borderId="48" xfId="50" applyNumberFormat="1" applyFont="1" applyFill="1" applyBorder="1" applyAlignment="1" applyProtection="1">
      <alignment horizontal="right" vertical="center" wrapText="1"/>
      <protection/>
    </xf>
    <xf numFmtId="3" fontId="2" fillId="37" borderId="49" xfId="55" applyNumberFormat="1" applyFont="1" applyFill="1" applyBorder="1" applyAlignment="1" applyProtection="1">
      <alignment horizontal="right" vertical="center" wrapText="1"/>
      <protection/>
    </xf>
    <xf numFmtId="3" fontId="19" fillId="37" borderId="50" xfId="55" applyNumberFormat="1" applyFont="1" applyFill="1" applyBorder="1" applyAlignment="1" applyProtection="1">
      <alignment horizontal="right" vertical="center" wrapText="1"/>
      <protection/>
    </xf>
    <xf numFmtId="3" fontId="2" fillId="0" borderId="0" xfId="55" applyNumberFormat="1" applyFont="1" applyFill="1" applyBorder="1" applyAlignment="1" applyProtection="1">
      <alignment horizontal="right" vertical="center" wrapText="1"/>
      <protection/>
    </xf>
    <xf numFmtId="170" fontId="18" fillId="0" borderId="0" xfId="55" applyNumberFormat="1" applyFont="1" applyFill="1" applyBorder="1" applyAlignment="1" applyProtection="1">
      <alignment horizontal="right" vertical="center" wrapText="1"/>
      <protection/>
    </xf>
    <xf numFmtId="0" fontId="2" fillId="0" borderId="51" xfId="50" applyFont="1" applyFill="1" applyBorder="1" applyAlignment="1" applyProtection="1">
      <alignment vertical="center"/>
      <protection/>
    </xf>
    <xf numFmtId="0" fontId="18" fillId="0" borderId="13" xfId="50" applyFont="1" applyFill="1" applyBorder="1" applyAlignment="1" applyProtection="1">
      <alignment vertical="center" wrapText="1"/>
      <protection/>
    </xf>
    <xf numFmtId="0" fontId="2" fillId="0" borderId="13" xfId="50" applyFont="1" applyFill="1" applyBorder="1" applyAlignment="1" applyProtection="1">
      <alignment vertical="center"/>
      <protection/>
    </xf>
    <xf numFmtId="0" fontId="2" fillId="0" borderId="52" xfId="50" applyFont="1" applyFill="1" applyBorder="1" applyAlignment="1" applyProtection="1">
      <alignment vertical="center"/>
      <protection/>
    </xf>
    <xf numFmtId="0" fontId="17" fillId="0" borderId="53" xfId="50" applyFont="1" applyFill="1" applyBorder="1" applyAlignment="1" applyProtection="1">
      <alignment vertical="center"/>
      <protection/>
    </xf>
    <xf numFmtId="0" fontId="17" fillId="0" borderId="0" xfId="50" applyFont="1" applyFill="1" applyBorder="1" applyAlignment="1" applyProtection="1">
      <alignment vertical="center"/>
      <protection/>
    </xf>
    <xf numFmtId="171" fontId="2" fillId="0" borderId="0" xfId="50" applyNumberFormat="1" applyFont="1" applyFill="1" applyBorder="1" applyAlignment="1" applyProtection="1">
      <alignment horizontal="center" vertical="center"/>
      <protection/>
    </xf>
    <xf numFmtId="0" fontId="2" fillId="0" borderId="0" xfId="50" applyFont="1" applyFill="1" applyBorder="1" applyAlignment="1" applyProtection="1">
      <alignment horizontal="left" vertical="center"/>
      <protection/>
    </xf>
    <xf numFmtId="171" fontId="2" fillId="0" borderId="0" xfId="50" applyNumberFormat="1" applyFont="1" applyFill="1" applyBorder="1" applyAlignment="1" applyProtection="1">
      <alignment vertical="center"/>
      <protection/>
    </xf>
    <xf numFmtId="0" fontId="113" fillId="0" borderId="0" xfId="50" applyFont="1" applyFill="1" applyBorder="1" applyAlignment="1" applyProtection="1">
      <alignment horizontal="center" vertical="center"/>
      <protection/>
    </xf>
    <xf numFmtId="4" fontId="18" fillId="0" borderId="0" xfId="50" applyNumberFormat="1" applyFont="1" applyFill="1" applyBorder="1" applyAlignment="1" applyProtection="1">
      <alignment horizontal="center" vertical="center" wrapText="1"/>
      <protection/>
    </xf>
    <xf numFmtId="0" fontId="18" fillId="0" borderId="51" xfId="50" applyFont="1" applyFill="1" applyBorder="1" applyAlignment="1" applyProtection="1">
      <alignment horizontal="center" vertical="center" wrapText="1"/>
      <protection/>
    </xf>
    <xf numFmtId="0" fontId="2" fillId="0" borderId="13" xfId="50" applyFont="1" applyFill="1" applyBorder="1" applyAlignment="1" applyProtection="1">
      <alignment vertical="center" wrapText="1"/>
      <protection/>
    </xf>
    <xf numFmtId="4" fontId="2" fillId="0" borderId="13" xfId="50" applyNumberFormat="1" applyFont="1" applyFill="1" applyBorder="1" applyAlignment="1" applyProtection="1">
      <alignment horizontal="center" vertical="center" wrapText="1"/>
      <protection/>
    </xf>
    <xf numFmtId="172" fontId="2" fillId="0" borderId="52" xfId="50" applyNumberFormat="1" applyFont="1" applyFill="1" applyBorder="1" applyAlignment="1" applyProtection="1">
      <alignment horizontal="center" vertical="center" wrapText="1"/>
      <protection/>
    </xf>
    <xf numFmtId="173" fontId="17" fillId="0" borderId="52" xfId="50" applyNumberFormat="1" applyFont="1" applyFill="1" applyBorder="1" applyAlignment="1" applyProtection="1">
      <alignment horizontal="center" vertical="center" wrapText="1"/>
      <protection/>
    </xf>
    <xf numFmtId="4" fontId="2" fillId="0" borderId="14" xfId="50" applyNumberFormat="1" applyFont="1" applyFill="1" applyBorder="1" applyAlignment="1" applyProtection="1">
      <alignment horizontal="right" vertical="center"/>
      <protection/>
    </xf>
    <xf numFmtId="1" fontId="2" fillId="0" borderId="0" xfId="50" applyNumberFormat="1" applyFont="1" applyFill="1" applyBorder="1" applyAlignment="1" applyProtection="1">
      <alignment vertical="center"/>
      <protection/>
    </xf>
    <xf numFmtId="0" fontId="18" fillId="0" borderId="0" xfId="50" applyFont="1" applyFill="1" applyBorder="1" applyAlignment="1" applyProtection="1">
      <alignment vertical="center"/>
      <protection/>
    </xf>
    <xf numFmtId="4" fontId="2" fillId="0" borderId="13" xfId="50" applyNumberFormat="1" applyFont="1" applyFill="1" applyBorder="1" applyAlignment="1" applyProtection="1">
      <alignment horizontal="center" vertical="center"/>
      <protection/>
    </xf>
    <xf numFmtId="3" fontId="17" fillId="0" borderId="52" xfId="50" applyNumberFormat="1" applyFont="1" applyFill="1" applyBorder="1" applyAlignment="1" applyProtection="1">
      <alignment horizontal="center" vertical="center"/>
      <protection/>
    </xf>
    <xf numFmtId="4" fontId="19" fillId="0" borderId="14" xfId="50" applyNumberFormat="1" applyFont="1" applyFill="1" applyBorder="1" applyAlignment="1" applyProtection="1">
      <alignment horizontal="right" vertical="center"/>
      <protection/>
    </xf>
    <xf numFmtId="1" fontId="2" fillId="0" borderId="52" xfId="50" applyNumberFormat="1" applyFont="1" applyFill="1" applyBorder="1" applyAlignment="1" applyProtection="1">
      <alignment horizontal="center" vertical="center" wrapText="1"/>
      <protection/>
    </xf>
    <xf numFmtId="3" fontId="2" fillId="0" borderId="0" xfId="50" applyNumberFormat="1" applyFont="1" applyFill="1" applyBorder="1" applyAlignment="1" applyProtection="1">
      <alignment horizontal="center" vertical="center" wrapText="1"/>
      <protection/>
    </xf>
    <xf numFmtId="173" fontId="20" fillId="0" borderId="0" xfId="50" applyNumberFormat="1" applyFont="1" applyFill="1" applyBorder="1" applyAlignment="1" applyProtection="1">
      <alignment vertical="center"/>
      <protection/>
    </xf>
    <xf numFmtId="0" fontId="17" fillId="0" borderId="52" xfId="50" applyFont="1" applyFill="1" applyBorder="1" applyAlignment="1" applyProtection="1">
      <alignment vertical="center"/>
      <protection/>
    </xf>
    <xf numFmtId="1" fontId="19" fillId="0" borderId="52" xfId="50" applyNumberFormat="1" applyFont="1" applyFill="1" applyBorder="1" applyAlignment="1" applyProtection="1">
      <alignment horizontal="center" vertical="center" wrapText="1"/>
      <protection/>
    </xf>
    <xf numFmtId="0" fontId="2" fillId="0" borderId="13" xfId="50" applyFont="1" applyFill="1" applyBorder="1" applyAlignment="1" applyProtection="1">
      <alignment horizontal="center" vertical="center"/>
      <protection/>
    </xf>
    <xf numFmtId="0" fontId="19" fillId="0" borderId="52" xfId="50" applyFont="1" applyFill="1" applyBorder="1" applyAlignment="1" applyProtection="1">
      <alignment horizontal="center" vertical="center"/>
      <protection/>
    </xf>
    <xf numFmtId="0" fontId="17" fillId="0" borderId="52" xfId="50" applyFont="1" applyFill="1" applyBorder="1" applyAlignment="1" applyProtection="1">
      <alignment horizontal="center" vertical="center"/>
      <protection/>
    </xf>
    <xf numFmtId="3" fontId="2" fillId="0" borderId="0" xfId="50" applyNumberFormat="1" applyFont="1" applyFill="1" applyBorder="1" applyAlignment="1" applyProtection="1">
      <alignment horizontal="left" vertical="center"/>
      <protection/>
    </xf>
    <xf numFmtId="3" fontId="17" fillId="0" borderId="52" xfId="50" applyNumberFormat="1" applyFont="1" applyFill="1" applyBorder="1" applyAlignment="1" applyProtection="1">
      <alignment horizontal="center" vertical="center" wrapText="1"/>
      <protection/>
    </xf>
    <xf numFmtId="3" fontId="2" fillId="0" borderId="52" xfId="50" applyNumberFormat="1" applyFont="1" applyFill="1" applyBorder="1" applyAlignment="1" applyProtection="1">
      <alignment horizontal="center" vertical="center" wrapText="1"/>
      <protection/>
    </xf>
    <xf numFmtId="174" fontId="2" fillId="0" borderId="11" xfId="50" applyNumberFormat="1" applyFont="1" applyFill="1" applyBorder="1" applyAlignment="1" applyProtection="1">
      <alignment horizontal="center" vertical="center"/>
      <protection/>
    </xf>
    <xf numFmtId="0" fontId="15" fillId="0" borderId="13" xfId="50" applyFont="1" applyFill="1" applyBorder="1" applyAlignment="1" applyProtection="1">
      <alignment vertical="center" wrapText="1"/>
      <protection/>
    </xf>
    <xf numFmtId="0" fontId="2" fillId="0" borderId="13" xfId="50" applyFont="1" applyFill="1" applyBorder="1" applyAlignment="1" applyProtection="1">
      <alignment wrapText="1"/>
      <protection/>
    </xf>
    <xf numFmtId="3" fontId="19" fillId="0" borderId="52" xfId="50" applyNumberFormat="1" applyFont="1" applyFill="1" applyBorder="1" applyAlignment="1" applyProtection="1">
      <alignment horizontal="center" vertical="center" wrapText="1"/>
      <protection/>
    </xf>
    <xf numFmtId="0" fontId="18" fillId="0" borderId="13" xfId="50" applyFont="1" applyFill="1" applyBorder="1" applyAlignment="1" applyProtection="1">
      <alignment vertical="center"/>
      <protection/>
    </xf>
    <xf numFmtId="0" fontId="2" fillId="0" borderId="12" xfId="50" applyFont="1" applyFill="1" applyBorder="1" applyAlignment="1" applyProtection="1">
      <alignment vertical="center" wrapText="1"/>
      <protection/>
    </xf>
    <xf numFmtId="0" fontId="19" fillId="0" borderId="52" xfId="50" applyFont="1" applyFill="1" applyBorder="1" applyAlignment="1" applyProtection="1">
      <alignment horizontal="center" vertical="center" wrapText="1"/>
      <protection/>
    </xf>
    <xf numFmtId="0" fontId="2" fillId="0" borderId="0" xfId="50" applyFont="1" applyFill="1" applyBorder="1" applyProtection="1">
      <alignment/>
      <protection/>
    </xf>
    <xf numFmtId="4" fontId="15" fillId="0" borderId="13" xfId="50" applyNumberFormat="1" applyFont="1" applyFill="1" applyBorder="1" applyAlignment="1" applyProtection="1">
      <alignment horizontal="center" vertical="center"/>
      <protection/>
    </xf>
    <xf numFmtId="0" fontId="2" fillId="0" borderId="54" xfId="50" applyFont="1" applyFill="1" applyBorder="1" applyAlignment="1" applyProtection="1">
      <alignment vertical="center" wrapText="1"/>
      <protection/>
    </xf>
    <xf numFmtId="0" fontId="17" fillId="0" borderId="55" xfId="50" applyFont="1" applyFill="1" applyBorder="1" applyAlignment="1" applyProtection="1">
      <alignment horizontal="center" vertical="center"/>
      <protection/>
    </xf>
    <xf numFmtId="4" fontId="2" fillId="0" borderId="0" xfId="50" applyNumberFormat="1" applyFont="1" applyFill="1" applyBorder="1" applyAlignment="1" applyProtection="1">
      <alignment horizontal="left" vertical="center" wrapText="1"/>
      <protection/>
    </xf>
    <xf numFmtId="0" fontId="17" fillId="0" borderId="0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Border="1" applyAlignment="1" applyProtection="1">
      <alignment horizontal="left" vertical="center" wrapText="1"/>
      <protection/>
    </xf>
    <xf numFmtId="4" fontId="2" fillId="0" borderId="0" xfId="50" applyNumberFormat="1" applyFont="1" applyFill="1" applyBorder="1" applyAlignment="1" applyProtection="1">
      <alignment horizontal="center" vertical="center"/>
      <protection/>
    </xf>
    <xf numFmtId="173" fontId="2" fillId="0" borderId="0" xfId="50" applyNumberFormat="1" applyFont="1" applyFill="1" applyBorder="1" applyAlignment="1" applyProtection="1">
      <alignment horizontal="center" vertical="center"/>
      <protection/>
    </xf>
    <xf numFmtId="173" fontId="17" fillId="0" borderId="0" xfId="50" applyNumberFormat="1" applyFont="1" applyFill="1" applyBorder="1" applyAlignment="1" applyProtection="1">
      <alignment horizontal="center" vertical="center"/>
      <protection/>
    </xf>
    <xf numFmtId="173" fontId="17" fillId="0" borderId="0" xfId="50" applyNumberFormat="1" applyFont="1" applyFill="1" applyBorder="1" applyAlignment="1" applyProtection="1">
      <alignment horizontal="center" vertical="center"/>
      <protection/>
    </xf>
    <xf numFmtId="0" fontId="17" fillId="0" borderId="0" xfId="50" applyFont="1" applyFill="1" applyBorder="1" applyAlignment="1" applyProtection="1">
      <alignment vertical="center" wrapText="1"/>
      <protection/>
    </xf>
    <xf numFmtId="0" fontId="17" fillId="0" borderId="0" xfId="50" applyFont="1" applyFill="1" applyBorder="1" applyAlignment="1" applyProtection="1">
      <alignment vertical="center" wrapText="1"/>
      <protection/>
    </xf>
    <xf numFmtId="172" fontId="2" fillId="0" borderId="0" xfId="50" applyNumberFormat="1" applyFont="1" applyAlignment="1" applyProtection="1">
      <alignment vertical="center"/>
      <protection/>
    </xf>
    <xf numFmtId="0" fontId="2" fillId="0" borderId="0" xfId="50" applyFont="1" applyAlignment="1" applyProtection="1">
      <alignment horizontal="center" vertical="center"/>
      <protection/>
    </xf>
    <xf numFmtId="0" fontId="2" fillId="0" borderId="0" xfId="50" applyFont="1" applyProtection="1">
      <alignment/>
      <protection/>
    </xf>
    <xf numFmtId="0" fontId="2" fillId="0" borderId="41" xfId="50" applyFont="1" applyFill="1" applyBorder="1" applyAlignment="1" applyProtection="1">
      <alignment horizontal="left" vertical="center" wrapText="1"/>
      <protection/>
    </xf>
    <xf numFmtId="0" fontId="2" fillId="36" borderId="56" xfId="50" applyFont="1" applyFill="1" applyBorder="1" applyAlignment="1" applyProtection="1">
      <alignment vertical="center" wrapText="1"/>
      <protection/>
    </xf>
    <xf numFmtId="0" fontId="2" fillId="36" borderId="57" xfId="50" applyFont="1" applyFill="1" applyBorder="1" applyAlignment="1" applyProtection="1">
      <alignment horizontal="center" vertical="center" wrapText="1"/>
      <protection/>
    </xf>
    <xf numFmtId="0" fontId="2" fillId="0" borderId="41" xfId="50" applyFont="1" applyFill="1" applyBorder="1" applyAlignment="1" applyProtection="1">
      <alignment vertical="center" wrapText="1"/>
      <protection/>
    </xf>
    <xf numFmtId="4" fontId="18" fillId="36" borderId="58" xfId="50" applyNumberFormat="1" applyFont="1" applyFill="1" applyBorder="1" applyAlignment="1" applyProtection="1">
      <alignment horizontal="center" vertical="center" wrapText="1"/>
      <protection/>
    </xf>
    <xf numFmtId="172" fontId="18" fillId="36" borderId="44" xfId="50" applyNumberFormat="1" applyFont="1" applyFill="1" applyBorder="1" applyAlignment="1" applyProtection="1">
      <alignment horizontal="center" vertical="center" wrapText="1"/>
      <protection/>
    </xf>
    <xf numFmtId="172" fontId="18" fillId="0" borderId="41" xfId="50" applyNumberFormat="1" applyFont="1" applyFill="1" applyBorder="1" applyAlignment="1" applyProtection="1">
      <alignment horizontal="center" vertical="center" wrapText="1"/>
      <protection/>
    </xf>
    <xf numFmtId="49" fontId="18" fillId="38" borderId="59" xfId="50" applyNumberFormat="1" applyFont="1" applyFill="1" applyBorder="1" applyAlignment="1" applyProtection="1">
      <alignment horizontal="left" vertical="center" wrapText="1"/>
      <protection/>
    </xf>
    <xf numFmtId="49" fontId="18" fillId="38" borderId="60" xfId="50" applyNumberFormat="1" applyFont="1" applyFill="1" applyBorder="1" applyAlignment="1" applyProtection="1">
      <alignment horizontal="center" vertical="center" wrapText="1"/>
      <protection/>
    </xf>
    <xf numFmtId="169" fontId="2" fillId="38" borderId="60" xfId="50" applyNumberFormat="1" applyFont="1" applyFill="1" applyBorder="1" applyAlignment="1" applyProtection="1">
      <alignment horizontal="right" vertical="center" wrapText="1"/>
      <protection/>
    </xf>
    <xf numFmtId="169" fontId="2" fillId="38" borderId="60" xfId="50" applyNumberFormat="1" applyFont="1" applyFill="1" applyBorder="1" applyAlignment="1" applyProtection="1">
      <alignment horizontal="center" vertical="center" wrapText="1"/>
      <protection/>
    </xf>
    <xf numFmtId="0" fontId="17" fillId="0" borderId="41" xfId="50" applyFont="1" applyFill="1" applyBorder="1" applyAlignment="1" applyProtection="1">
      <alignment vertical="center"/>
      <protection/>
    </xf>
    <xf numFmtId="49" fontId="18" fillId="0" borderId="11" xfId="50" applyNumberFormat="1" applyFont="1" applyFill="1" applyBorder="1" applyAlignment="1" applyProtection="1">
      <alignment horizontal="left" vertical="center" wrapText="1"/>
      <protection/>
    </xf>
    <xf numFmtId="169" fontId="2" fillId="0" borderId="61" xfId="50" applyNumberFormat="1" applyFont="1" applyFill="1" applyBorder="1" applyAlignment="1" applyProtection="1">
      <alignment horizontal="right" vertical="center" wrapText="1"/>
      <protection/>
    </xf>
    <xf numFmtId="169" fontId="2" fillId="0" borderId="13" xfId="50" applyNumberFormat="1" applyFont="1" applyFill="1" applyBorder="1" applyAlignment="1" applyProtection="1">
      <alignment horizontal="right" vertical="center" wrapText="1"/>
      <protection/>
    </xf>
    <xf numFmtId="0" fontId="19" fillId="0" borderId="62" xfId="50" applyFont="1" applyFill="1" applyBorder="1" applyAlignment="1" applyProtection="1">
      <alignment horizontal="center" vertical="center"/>
      <protection/>
    </xf>
    <xf numFmtId="0" fontId="18" fillId="0" borderId="54" xfId="50" applyFont="1" applyFill="1" applyBorder="1" applyAlignment="1" applyProtection="1">
      <alignment vertical="center"/>
      <protection/>
    </xf>
    <xf numFmtId="0" fontId="19" fillId="0" borderId="63" xfId="50" applyFont="1" applyFill="1" applyBorder="1" applyAlignment="1" applyProtection="1">
      <alignment horizontal="center" vertical="center"/>
      <protection/>
    </xf>
    <xf numFmtId="4" fontId="2" fillId="0" borderId="54" xfId="50" applyNumberFormat="1" applyFont="1" applyFill="1" applyBorder="1" applyAlignment="1" applyProtection="1">
      <alignment horizontal="left" vertical="center" wrapText="1"/>
      <protection/>
    </xf>
    <xf numFmtId="0" fontId="2" fillId="0" borderId="61" xfId="50" applyFont="1" applyFill="1" applyBorder="1" applyAlignment="1" applyProtection="1">
      <alignment horizontal="center" vertical="center"/>
      <protection/>
    </xf>
    <xf numFmtId="172" fontId="2" fillId="0" borderId="54" xfId="50" applyNumberFormat="1" applyFont="1" applyFill="1" applyBorder="1" applyAlignment="1" applyProtection="1">
      <alignment horizontal="center" vertical="center"/>
      <protection/>
    </xf>
    <xf numFmtId="4" fontId="2" fillId="0" borderId="14" xfId="50" applyNumberFormat="1" applyFont="1" applyFill="1" applyBorder="1" applyAlignment="1" applyProtection="1">
      <alignment vertical="center"/>
      <protection/>
    </xf>
    <xf numFmtId="0" fontId="17" fillId="0" borderId="63" xfId="50" applyFont="1" applyFill="1" applyBorder="1" applyAlignment="1" applyProtection="1">
      <alignment horizontal="center" vertical="center"/>
      <protection/>
    </xf>
    <xf numFmtId="1" fontId="2" fillId="0" borderId="13" xfId="50" applyNumberFormat="1" applyFont="1" applyFill="1" applyBorder="1" applyAlignment="1" applyProtection="1">
      <alignment horizontal="center" vertical="center"/>
      <protection/>
    </xf>
    <xf numFmtId="0" fontId="2" fillId="0" borderId="54" xfId="50" applyFont="1" applyFill="1" applyBorder="1" applyAlignment="1" applyProtection="1">
      <alignment vertical="center" wrapText="1"/>
      <protection/>
    </xf>
    <xf numFmtId="0" fontId="2" fillId="0" borderId="54" xfId="50" applyFont="1" applyFill="1" applyBorder="1" applyAlignment="1" applyProtection="1">
      <alignment vertical="center"/>
      <protection/>
    </xf>
    <xf numFmtId="0" fontId="19" fillId="0" borderId="63" xfId="50" applyFont="1" applyFill="1" applyBorder="1" applyAlignment="1" applyProtection="1">
      <alignment horizontal="center" vertical="center" wrapText="1"/>
      <protection/>
    </xf>
    <xf numFmtId="0" fontId="2" fillId="0" borderId="54" xfId="50" applyFont="1" applyFill="1" applyBorder="1" applyAlignment="1" applyProtection="1">
      <alignment vertical="center"/>
      <protection/>
    </xf>
    <xf numFmtId="3" fontId="2" fillId="0" borderId="13" xfId="50" applyNumberFormat="1" applyFont="1" applyFill="1" applyBorder="1" applyAlignment="1" applyProtection="1">
      <alignment horizontal="center" vertical="center"/>
      <protection/>
    </xf>
    <xf numFmtId="0" fontId="2" fillId="0" borderId="13" xfId="50" applyFont="1" applyFill="1" applyBorder="1" applyAlignment="1" applyProtection="1">
      <alignment vertical="center"/>
      <protection/>
    </xf>
    <xf numFmtId="4" fontId="2" fillId="0" borderId="13" xfId="50" applyNumberFormat="1" applyFont="1" applyFill="1" applyBorder="1" applyAlignment="1" applyProtection="1">
      <alignment horizontal="left" vertical="center"/>
      <protection/>
    </xf>
    <xf numFmtId="4" fontId="2" fillId="0" borderId="54" xfId="50" applyNumberFormat="1" applyFont="1" applyFill="1" applyBorder="1" applyAlignment="1" applyProtection="1">
      <alignment horizontal="center" vertical="center"/>
      <protection/>
    </xf>
    <xf numFmtId="0" fontId="2" fillId="0" borderId="51" xfId="50" applyFont="1" applyFill="1" applyBorder="1" applyAlignment="1" applyProtection="1">
      <alignment horizontal="center" vertical="center"/>
      <protection/>
    </xf>
    <xf numFmtId="4" fontId="2" fillId="0" borderId="13" xfId="50" applyNumberFormat="1" applyFont="1" applyFill="1" applyBorder="1" applyAlignment="1" applyProtection="1">
      <alignment horizontal="left" vertical="center" wrapText="1"/>
      <protection/>
    </xf>
    <xf numFmtId="4" fontId="2" fillId="0" borderId="54" xfId="50" applyNumberFormat="1" applyFont="1" applyFill="1" applyBorder="1" applyAlignment="1" applyProtection="1">
      <alignment horizontal="left" vertical="center"/>
      <protection/>
    </xf>
    <xf numFmtId="0" fontId="2" fillId="0" borderId="54" xfId="50" applyFont="1" applyFill="1" applyBorder="1" applyAlignment="1" applyProtection="1">
      <alignment horizontal="center" vertical="center"/>
      <protection/>
    </xf>
    <xf numFmtId="0" fontId="2" fillId="0" borderId="64" xfId="50" applyFont="1" applyFill="1" applyBorder="1" applyAlignment="1" applyProtection="1">
      <alignment vertical="center" wrapText="1"/>
      <protection/>
    </xf>
    <xf numFmtId="0" fontId="2" fillId="0" borderId="65" xfId="50" applyFont="1" applyFill="1" applyBorder="1" applyAlignment="1" applyProtection="1">
      <alignment vertical="center"/>
      <protection/>
    </xf>
    <xf numFmtId="0" fontId="2" fillId="0" borderId="66" xfId="50" applyFont="1" applyFill="1" applyBorder="1" applyAlignment="1" applyProtection="1">
      <alignment vertical="center"/>
      <protection/>
    </xf>
    <xf numFmtId="0" fontId="2" fillId="0" borderId="0" xfId="50" applyFont="1" applyBorder="1" applyAlignment="1" applyProtection="1">
      <alignment vertical="center"/>
      <protection/>
    </xf>
    <xf numFmtId="0" fontId="17" fillId="0" borderId="55" xfId="50" applyFont="1" applyFill="1" applyBorder="1" applyAlignment="1" applyProtection="1">
      <alignment horizontal="center" vertical="center"/>
      <protection/>
    </xf>
    <xf numFmtId="4" fontId="2" fillId="0" borderId="14" xfId="50" applyNumberFormat="1" applyFont="1" applyBorder="1" applyAlignment="1" applyProtection="1">
      <alignment vertical="center"/>
      <protection/>
    </xf>
    <xf numFmtId="0" fontId="2" fillId="0" borderId="0" xfId="50" applyFont="1" applyBorder="1" applyAlignment="1" applyProtection="1">
      <alignment horizontal="center"/>
      <protection/>
    </xf>
    <xf numFmtId="4" fontId="2" fillId="0" borderId="0" xfId="50" applyNumberFormat="1" applyFont="1" applyFill="1" applyBorder="1" applyProtection="1">
      <alignment/>
      <protection/>
    </xf>
    <xf numFmtId="0" fontId="2" fillId="0" borderId="0" xfId="50" applyFont="1" applyBorder="1" applyProtection="1">
      <alignment/>
      <protection/>
    </xf>
    <xf numFmtId="172" fontId="2" fillId="0" borderId="0" xfId="50" applyNumberFormat="1" applyFont="1" applyFill="1" applyBorder="1" applyProtection="1">
      <alignment/>
      <protection/>
    </xf>
    <xf numFmtId="0" fontId="15" fillId="0" borderId="67" xfId="53" applyFont="1" applyFill="1" applyBorder="1" applyAlignment="1" applyProtection="1">
      <alignment horizontal="left" vertical="top"/>
      <protection/>
    </xf>
    <xf numFmtId="0" fontId="15" fillId="0" borderId="0" xfId="53" applyFont="1" applyFill="1" applyAlignment="1" applyProtection="1">
      <alignment horizontal="left" vertical="center"/>
      <protection/>
    </xf>
    <xf numFmtId="0" fontId="15" fillId="0" borderId="0" xfId="53" applyFont="1" applyFill="1" applyAlignment="1" applyProtection="1">
      <alignment horizontal="left" vertical="top"/>
      <protection/>
    </xf>
    <xf numFmtId="0" fontId="14" fillId="0" borderId="0" xfId="53" applyFont="1" applyFill="1" applyBorder="1" applyAlignment="1" applyProtection="1">
      <alignment horizontal="center" vertical="center"/>
      <protection/>
    </xf>
    <xf numFmtId="0" fontId="15" fillId="0" borderId="0" xfId="53" applyFont="1" applyFill="1" applyBorder="1" applyAlignment="1" applyProtection="1">
      <alignment horizontal="left" vertical="top"/>
      <protection/>
    </xf>
    <xf numFmtId="0" fontId="15" fillId="0" borderId="68" xfId="53" applyFont="1" applyFill="1" applyBorder="1" applyAlignment="1" applyProtection="1">
      <alignment horizontal="left" vertical="top"/>
      <protection/>
    </xf>
    <xf numFmtId="0" fontId="14" fillId="0" borderId="67" xfId="53" applyFont="1" applyFill="1" applyBorder="1" applyAlignment="1" applyProtection="1">
      <alignment horizontal="left" vertical="center"/>
      <protection/>
    </xf>
    <xf numFmtId="0" fontId="15" fillId="0" borderId="67" xfId="53" applyFont="1" applyFill="1" applyBorder="1" applyAlignment="1" applyProtection="1">
      <alignment horizontal="left" vertical="center"/>
      <protection/>
    </xf>
    <xf numFmtId="0" fontId="15" fillId="0" borderId="69" xfId="53" applyFont="1" applyFill="1" applyBorder="1" applyAlignment="1" applyProtection="1">
      <alignment horizontal="left" vertical="center"/>
      <protection/>
    </xf>
    <xf numFmtId="0" fontId="15" fillId="0" borderId="70" xfId="53" applyFont="1" applyFill="1" applyBorder="1" applyAlignment="1" applyProtection="1">
      <alignment horizontal="left" vertical="center"/>
      <protection/>
    </xf>
    <xf numFmtId="0" fontId="14" fillId="0" borderId="0" xfId="53" applyFont="1" applyFill="1" applyBorder="1" applyAlignment="1" applyProtection="1">
      <alignment horizontal="left" vertical="center"/>
      <protection/>
    </xf>
    <xf numFmtId="0" fontId="15" fillId="0" borderId="0" xfId="53" applyFont="1" applyFill="1" applyBorder="1" applyAlignment="1" applyProtection="1">
      <alignment horizontal="left" vertical="center"/>
      <protection/>
    </xf>
    <xf numFmtId="0" fontId="15" fillId="0" borderId="71" xfId="53" applyFont="1" applyFill="1" applyBorder="1" applyAlignment="1" applyProtection="1">
      <alignment horizontal="left" vertical="center"/>
      <protection/>
    </xf>
    <xf numFmtId="0" fontId="15" fillId="0" borderId="70" xfId="53" applyFont="1" applyFill="1" applyBorder="1" applyAlignment="1" applyProtection="1">
      <alignment horizontal="left" vertical="center" wrapText="1"/>
      <protection/>
    </xf>
    <xf numFmtId="0" fontId="15" fillId="0" borderId="0" xfId="53" applyFont="1" applyFill="1" applyBorder="1" applyAlignment="1" applyProtection="1">
      <alignment horizontal="left" vertical="center" wrapText="1"/>
      <protection/>
    </xf>
    <xf numFmtId="0" fontId="15" fillId="0" borderId="0" xfId="53" applyFont="1" applyFill="1" applyAlignment="1" applyProtection="1">
      <alignment horizontal="left" vertical="center" wrapText="1"/>
      <protection/>
    </xf>
    <xf numFmtId="0" fontId="14" fillId="0" borderId="70" xfId="53" applyFont="1" applyFill="1" applyBorder="1" applyAlignment="1" applyProtection="1">
      <alignment horizontal="left" vertical="center"/>
      <protection/>
    </xf>
    <xf numFmtId="0" fontId="28" fillId="0" borderId="0" xfId="53" applyFont="1" applyFill="1" applyBorder="1" applyAlignment="1" applyProtection="1">
      <alignment horizontal="left" vertical="center"/>
      <protection/>
    </xf>
    <xf numFmtId="175" fontId="14" fillId="0" borderId="0" xfId="53" applyNumberFormat="1" applyFont="1" applyFill="1" applyBorder="1" applyAlignment="1" applyProtection="1">
      <alignment horizontal="left" vertical="center"/>
      <protection/>
    </xf>
    <xf numFmtId="175" fontId="14" fillId="0" borderId="0" xfId="53" applyNumberFormat="1" applyFont="1" applyFill="1" applyBorder="1" applyAlignment="1" applyProtection="1">
      <alignment horizontal="right" vertical="center"/>
      <protection/>
    </xf>
    <xf numFmtId="175" fontId="14" fillId="0" borderId="71" xfId="53" applyNumberFormat="1" applyFont="1" applyFill="1" applyBorder="1" applyAlignment="1" applyProtection="1">
      <alignment horizontal="right" vertical="center"/>
      <protection/>
    </xf>
    <xf numFmtId="0" fontId="14" fillId="0" borderId="0" xfId="53" applyFont="1" applyFill="1" applyAlignment="1" applyProtection="1">
      <alignment horizontal="left" vertical="center"/>
      <protection/>
    </xf>
    <xf numFmtId="0" fontId="15" fillId="0" borderId="72" xfId="53" applyFont="1" applyFill="1" applyBorder="1" applyAlignment="1" applyProtection="1">
      <alignment horizontal="left" vertical="top"/>
      <protection/>
    </xf>
    <xf numFmtId="0" fontId="15" fillId="0" borderId="73" xfId="53" applyFont="1" applyFill="1" applyBorder="1" applyAlignment="1" applyProtection="1">
      <alignment horizontal="left" vertical="top"/>
      <protection/>
    </xf>
    <xf numFmtId="0" fontId="15" fillId="0" borderId="74" xfId="53" applyFont="1" applyFill="1" applyBorder="1" applyAlignment="1" applyProtection="1">
      <alignment horizontal="left" vertical="top"/>
      <protection/>
    </xf>
    <xf numFmtId="0" fontId="15" fillId="0" borderId="70" xfId="53" applyFont="1" applyFill="1" applyBorder="1" applyAlignment="1" applyProtection="1">
      <alignment horizontal="left" vertical="top"/>
      <protection/>
    </xf>
    <xf numFmtId="0" fontId="15" fillId="0" borderId="71" xfId="53" applyFont="1" applyFill="1" applyBorder="1" applyAlignment="1" applyProtection="1">
      <alignment horizontal="left" vertical="top"/>
      <protection/>
    </xf>
    <xf numFmtId="0" fontId="15" fillId="0" borderId="68" xfId="53" applyFont="1" applyFill="1" applyBorder="1" applyAlignment="1" applyProtection="1">
      <alignment horizontal="left" vertical="center"/>
      <protection/>
    </xf>
    <xf numFmtId="0" fontId="14" fillId="0" borderId="70" xfId="53" applyFont="1" applyFill="1" applyBorder="1" applyAlignment="1" applyProtection="1">
      <alignment horizontal="center" vertical="center"/>
      <protection/>
    </xf>
    <xf numFmtId="0" fontId="14" fillId="0" borderId="71" xfId="53" applyFont="1" applyFill="1" applyBorder="1" applyAlignment="1" applyProtection="1">
      <alignment horizontal="left" vertical="center"/>
      <protection/>
    </xf>
    <xf numFmtId="175" fontId="15" fillId="0" borderId="71" xfId="53" applyNumberFormat="1" applyFont="1" applyFill="1" applyBorder="1" applyAlignment="1" applyProtection="1">
      <alignment horizontal="right" vertical="center"/>
      <protection/>
    </xf>
    <xf numFmtId="0" fontId="15" fillId="0" borderId="72" xfId="53" applyFont="1" applyFill="1" applyBorder="1" applyAlignment="1" applyProtection="1">
      <alignment horizontal="left" vertical="center"/>
      <protection/>
    </xf>
    <xf numFmtId="0" fontId="14" fillId="0" borderId="73" xfId="53" applyFont="1" applyFill="1" applyBorder="1" applyAlignment="1" applyProtection="1">
      <alignment horizontal="left" vertical="center"/>
      <protection/>
    </xf>
    <xf numFmtId="0" fontId="15" fillId="0" borderId="73" xfId="53" applyFont="1" applyFill="1" applyBorder="1" applyAlignment="1" applyProtection="1">
      <alignment horizontal="left" vertical="center"/>
      <protection/>
    </xf>
    <xf numFmtId="175" fontId="15" fillId="0" borderId="74" xfId="53" applyNumberFormat="1" applyFont="1" applyFill="1" applyBorder="1" applyAlignment="1" applyProtection="1">
      <alignment horizontal="right" vertical="center"/>
      <protection/>
    </xf>
    <xf numFmtId="175" fontId="14" fillId="0" borderId="71" xfId="53" applyNumberFormat="1" applyFont="1" applyFill="1" applyBorder="1" applyAlignment="1" applyProtection="1">
      <alignment horizontal="right"/>
      <protection/>
    </xf>
    <xf numFmtId="0" fontId="15" fillId="0" borderId="75" xfId="53" applyFont="1" applyFill="1" applyBorder="1" applyAlignment="1" applyProtection="1">
      <alignment horizontal="left" vertical="center"/>
      <protection/>
    </xf>
    <xf numFmtId="176" fontId="15" fillId="0" borderId="75" xfId="53" applyNumberFormat="1" applyFont="1" applyFill="1" applyBorder="1" applyAlignment="1" applyProtection="1">
      <alignment horizontal="right"/>
      <protection/>
    </xf>
    <xf numFmtId="176" fontId="15" fillId="0" borderId="76" xfId="53" applyNumberFormat="1" applyFont="1" applyFill="1" applyBorder="1" applyAlignment="1" applyProtection="1">
      <alignment horizontal="right"/>
      <protection/>
    </xf>
    <xf numFmtId="175" fontId="14" fillId="0" borderId="0" xfId="53" applyNumberFormat="1" applyFont="1" applyFill="1" applyAlignment="1" applyProtection="1">
      <alignment horizontal="right" vertical="center"/>
      <protection/>
    </xf>
    <xf numFmtId="0" fontId="14" fillId="0" borderId="14" xfId="53" applyFont="1" applyFill="1" applyBorder="1" applyAlignment="1" applyProtection="1">
      <alignment horizontal="center" vertical="center"/>
      <protection/>
    </xf>
    <xf numFmtId="49" fontId="14" fillId="0" borderId="14" xfId="53" applyNumberFormat="1" applyFont="1" applyFill="1" applyBorder="1" applyAlignment="1" applyProtection="1">
      <alignment horizontal="left" vertical="center" wrapText="1"/>
      <protection/>
    </xf>
    <xf numFmtId="0" fontId="14" fillId="0" borderId="14" xfId="53" applyFont="1" applyFill="1" applyBorder="1" applyAlignment="1" applyProtection="1">
      <alignment horizontal="left" vertical="center"/>
      <protection/>
    </xf>
    <xf numFmtId="0" fontId="14" fillId="0" borderId="14" xfId="53" applyFont="1" applyFill="1" applyBorder="1" applyAlignment="1" applyProtection="1">
      <alignment horizontal="center" vertical="center" wrapText="1"/>
      <protection/>
    </xf>
    <xf numFmtId="177" fontId="14" fillId="0" borderId="14" xfId="53" applyNumberFormat="1" applyFont="1" applyFill="1" applyBorder="1" applyAlignment="1" applyProtection="1">
      <alignment horizontal="right" vertical="center"/>
      <protection/>
    </xf>
    <xf numFmtId="175" fontId="14" fillId="0" borderId="14" xfId="53" applyNumberFormat="1" applyFont="1" applyFill="1" applyBorder="1" applyAlignment="1" applyProtection="1">
      <alignment horizontal="right" vertical="center"/>
      <protection/>
    </xf>
    <xf numFmtId="0" fontId="14" fillId="0" borderId="0" xfId="53" applyFont="1" applyFill="1" applyBorder="1" applyAlignment="1" applyProtection="1">
      <alignment horizontal="left" vertical="center" wrapText="1"/>
      <protection/>
    </xf>
    <xf numFmtId="0" fontId="14" fillId="0" borderId="0" xfId="53" applyFont="1" applyFill="1" applyBorder="1" applyAlignment="1" applyProtection="1">
      <alignment horizontal="center" vertical="center" wrapText="1"/>
      <protection/>
    </xf>
    <xf numFmtId="176" fontId="14" fillId="0" borderId="0" xfId="53" applyNumberFormat="1" applyFont="1" applyFill="1" applyBorder="1" applyAlignment="1" applyProtection="1">
      <alignment horizontal="right" vertical="center"/>
      <protection/>
    </xf>
    <xf numFmtId="0" fontId="14" fillId="0" borderId="68" xfId="53" applyFont="1" applyFill="1" applyBorder="1" applyAlignment="1" applyProtection="1">
      <alignment horizontal="left"/>
      <protection/>
    </xf>
    <xf numFmtId="0" fontId="14" fillId="0" borderId="67" xfId="53" applyFont="1" applyFill="1" applyBorder="1" applyAlignment="1" applyProtection="1">
      <alignment horizontal="left"/>
      <protection/>
    </xf>
    <xf numFmtId="0" fontId="15" fillId="0" borderId="67" xfId="53" applyFont="1" applyFill="1" applyBorder="1" applyAlignment="1" applyProtection="1">
      <alignment horizontal="left"/>
      <protection/>
    </xf>
    <xf numFmtId="175" fontId="14" fillId="0" borderId="77" xfId="53" applyNumberFormat="1" applyFont="1" applyFill="1" applyBorder="1" applyAlignment="1" applyProtection="1">
      <alignment horizontal="right"/>
      <protection/>
    </xf>
    <xf numFmtId="0" fontId="15" fillId="0" borderId="0" xfId="53" applyFont="1" applyFill="1" applyBorder="1" applyAlignment="1" applyProtection="1">
      <alignment horizontal="left"/>
      <protection/>
    </xf>
    <xf numFmtId="176" fontId="15" fillId="0" borderId="0" xfId="53" applyNumberFormat="1" applyFont="1" applyFill="1" applyBorder="1" applyAlignment="1" applyProtection="1">
      <alignment horizontal="right"/>
      <protection/>
    </xf>
    <xf numFmtId="175" fontId="15" fillId="0" borderId="0" xfId="53" applyNumberFormat="1" applyFont="1" applyFill="1" applyBorder="1" applyAlignment="1" applyProtection="1">
      <alignment horizontal="right" vertical="center"/>
      <protection/>
    </xf>
    <xf numFmtId="0" fontId="29" fillId="0" borderId="14" xfId="53" applyFont="1" applyFill="1" applyBorder="1" applyAlignment="1" applyProtection="1">
      <alignment horizontal="center" vertical="center"/>
      <protection/>
    </xf>
    <xf numFmtId="49" fontId="29" fillId="0" borderId="14" xfId="53" applyNumberFormat="1" applyFont="1" applyFill="1" applyBorder="1" applyAlignment="1" applyProtection="1">
      <alignment horizontal="left" vertical="center" wrapText="1"/>
      <protection/>
    </xf>
    <xf numFmtId="0" fontId="29" fillId="0" borderId="14" xfId="53" applyFont="1" applyFill="1" applyBorder="1" applyAlignment="1" applyProtection="1">
      <alignment horizontal="left" vertical="center"/>
      <protection/>
    </xf>
    <xf numFmtId="0" fontId="29" fillId="0" borderId="14" xfId="53" applyFont="1" applyFill="1" applyBorder="1" applyAlignment="1" applyProtection="1">
      <alignment horizontal="center" vertical="center" wrapText="1"/>
      <protection/>
    </xf>
    <xf numFmtId="177" fontId="29" fillId="0" borderId="14" xfId="53" applyNumberFormat="1" applyFont="1" applyFill="1" applyBorder="1" applyAlignment="1" applyProtection="1">
      <alignment horizontal="right" vertical="center"/>
      <protection/>
    </xf>
    <xf numFmtId="175" fontId="29" fillId="0" borderId="14" xfId="53" applyNumberFormat="1" applyFont="1" applyFill="1" applyBorder="1" applyAlignment="1" applyProtection="1">
      <alignment horizontal="right" vertical="center"/>
      <protection/>
    </xf>
    <xf numFmtId="0" fontId="29" fillId="0" borderId="0" xfId="53" applyFont="1" applyFill="1" applyBorder="1" applyAlignment="1" applyProtection="1">
      <alignment horizontal="left" vertical="center" wrapText="1"/>
      <protection/>
    </xf>
    <xf numFmtId="0" fontId="29" fillId="0" borderId="0" xfId="53" applyFont="1" applyFill="1" applyBorder="1" applyAlignment="1" applyProtection="1">
      <alignment horizontal="center" vertical="center" wrapText="1"/>
      <protection/>
    </xf>
    <xf numFmtId="0" fontId="29" fillId="0" borderId="0" xfId="53" applyFont="1" applyFill="1" applyBorder="1" applyAlignment="1" applyProtection="1">
      <alignment horizontal="left" vertical="center"/>
      <protection/>
    </xf>
    <xf numFmtId="176" fontId="29" fillId="0" borderId="0" xfId="53" applyNumberFormat="1" applyFont="1" applyFill="1" applyBorder="1" applyAlignment="1" applyProtection="1">
      <alignment horizontal="right" vertical="center"/>
      <protection/>
    </xf>
    <xf numFmtId="175" fontId="29" fillId="0" borderId="0" xfId="53" applyNumberFormat="1" applyFont="1" applyFill="1" applyBorder="1" applyAlignment="1" applyProtection="1">
      <alignment horizontal="right" vertical="center"/>
      <protection/>
    </xf>
    <xf numFmtId="0" fontId="30" fillId="0" borderId="14" xfId="53" applyFont="1" applyFill="1" applyBorder="1" applyAlignment="1" applyProtection="1">
      <alignment horizontal="center" vertical="center"/>
      <protection/>
    </xf>
    <xf numFmtId="49" fontId="30" fillId="0" borderId="14" xfId="53" applyNumberFormat="1" applyFont="1" applyFill="1" applyBorder="1" applyAlignment="1" applyProtection="1">
      <alignment horizontal="left" vertical="center" wrapText="1"/>
      <protection/>
    </xf>
    <xf numFmtId="0" fontId="30" fillId="0" borderId="14" xfId="53" applyFont="1" applyFill="1" applyBorder="1" applyAlignment="1" applyProtection="1">
      <alignment horizontal="left" vertical="center"/>
      <protection/>
    </xf>
    <xf numFmtId="0" fontId="30" fillId="0" borderId="14" xfId="53" applyFont="1" applyFill="1" applyBorder="1" applyAlignment="1" applyProtection="1">
      <alignment horizontal="center" vertical="center" wrapText="1"/>
      <protection/>
    </xf>
    <xf numFmtId="177" fontId="30" fillId="0" borderId="14" xfId="53" applyNumberFormat="1" applyFont="1" applyFill="1" applyBorder="1" applyAlignment="1" applyProtection="1">
      <alignment horizontal="right" vertical="center"/>
      <protection/>
    </xf>
    <xf numFmtId="175" fontId="30" fillId="0" borderId="14" xfId="53" applyNumberFormat="1" applyFont="1" applyFill="1" applyBorder="1" applyAlignment="1" applyProtection="1">
      <alignment horizontal="right" vertical="center"/>
      <protection/>
    </xf>
    <xf numFmtId="0" fontId="30" fillId="0" borderId="0" xfId="53" applyFont="1" applyFill="1" applyBorder="1" applyAlignment="1" applyProtection="1">
      <alignment horizontal="left" vertical="center" wrapText="1"/>
      <protection/>
    </xf>
    <xf numFmtId="0" fontId="30" fillId="0" borderId="0" xfId="53" applyFont="1" applyFill="1" applyBorder="1" applyAlignment="1" applyProtection="1">
      <alignment horizontal="center" vertical="center" wrapText="1"/>
      <protection/>
    </xf>
    <xf numFmtId="0" fontId="30" fillId="0" borderId="0" xfId="53" applyFont="1" applyFill="1" applyBorder="1" applyAlignment="1" applyProtection="1">
      <alignment horizontal="left" vertical="center"/>
      <protection/>
    </xf>
    <xf numFmtId="176" fontId="30" fillId="0" borderId="0" xfId="53" applyNumberFormat="1" applyFont="1" applyFill="1" applyBorder="1" applyAlignment="1" applyProtection="1">
      <alignment horizontal="right" vertical="center"/>
      <protection/>
    </xf>
    <xf numFmtId="175" fontId="30" fillId="0" borderId="0" xfId="53" applyNumberFormat="1" applyFont="1" applyFill="1" applyBorder="1" applyAlignment="1" applyProtection="1">
      <alignment horizontal="right" vertical="center"/>
      <protection/>
    </xf>
    <xf numFmtId="0" fontId="14" fillId="0" borderId="70" xfId="53" applyFont="1" applyFill="1" applyBorder="1" applyAlignment="1" applyProtection="1">
      <alignment horizontal="left"/>
      <protection/>
    </xf>
    <xf numFmtId="0" fontId="14" fillId="0" borderId="0" xfId="53" applyFont="1" applyFill="1" applyBorder="1" applyAlignment="1" applyProtection="1">
      <alignment horizontal="left"/>
      <protection/>
    </xf>
    <xf numFmtId="49" fontId="31" fillId="0" borderId="78" xfId="49" applyNumberFormat="1" applyFont="1" applyFill="1" applyBorder="1" applyAlignment="1" applyProtection="1">
      <alignment horizontal="left" vertical="top" wrapText="1"/>
      <protection/>
    </xf>
    <xf numFmtId="0" fontId="15" fillId="0" borderId="0" xfId="53" applyNumberFormat="1" applyFont="1" applyFill="1" applyAlignment="1" applyProtection="1">
      <alignment horizontal="left" vertical="top"/>
      <protection/>
    </xf>
    <xf numFmtId="178" fontId="11" fillId="0" borderId="0" xfId="54" applyNumberFormat="1" applyAlignment="1" applyProtection="1">
      <alignment horizontal="center"/>
      <protection locked="0"/>
    </xf>
    <xf numFmtId="4" fontId="19" fillId="0" borderId="14" xfId="50" applyNumberFormat="1" applyFont="1" applyFill="1" applyBorder="1" applyAlignment="1" applyProtection="1">
      <alignment horizontal="right" vertical="center" wrapText="1"/>
      <protection locked="0"/>
    </xf>
    <xf numFmtId="4" fontId="19" fillId="0" borderId="14" xfId="50" applyNumberFormat="1" applyFont="1" applyFill="1" applyBorder="1" applyAlignment="1" applyProtection="1">
      <alignment horizontal="right" vertical="center"/>
      <protection locked="0"/>
    </xf>
    <xf numFmtId="4" fontId="2" fillId="0" borderId="14" xfId="50" applyNumberFormat="1" applyFont="1" applyFill="1" applyBorder="1" applyAlignment="1" applyProtection="1">
      <alignment horizontal="right" vertical="center" wrapText="1"/>
      <protection locked="0"/>
    </xf>
    <xf numFmtId="4" fontId="2" fillId="0" borderId="14" xfId="50" applyNumberFormat="1" applyFont="1" applyFill="1" applyBorder="1" applyAlignment="1" applyProtection="1">
      <alignment horizontal="right" vertical="center"/>
      <protection locked="0"/>
    </xf>
    <xf numFmtId="4" fontId="19" fillId="0" borderId="14" xfId="50" applyNumberFormat="1" applyFont="1" applyFill="1" applyBorder="1" applyAlignment="1" applyProtection="1">
      <alignment vertical="center"/>
      <protection locked="0"/>
    </xf>
    <xf numFmtId="0" fontId="15" fillId="0" borderId="67" xfId="53" applyFont="1" applyFill="1" applyBorder="1" applyAlignment="1" applyProtection="1">
      <alignment horizontal="left"/>
      <protection locked="0"/>
    </xf>
    <xf numFmtId="0" fontId="15" fillId="0" borderId="0" xfId="53" applyFont="1" applyFill="1" applyBorder="1" applyAlignment="1" applyProtection="1">
      <alignment horizontal="left"/>
      <protection locked="0"/>
    </xf>
    <xf numFmtId="3" fontId="2" fillId="0" borderId="13" xfId="0" applyNumberFormat="1" applyFont="1" applyFill="1" applyBorder="1" applyAlignment="1">
      <alignment horizontal="center" vertical="center"/>
    </xf>
    <xf numFmtId="4" fontId="114" fillId="0" borderId="13" xfId="50" applyNumberFormat="1" applyFont="1" applyFill="1" applyBorder="1" applyAlignment="1" applyProtection="1">
      <alignment horizontal="center" vertical="center"/>
      <protection/>
    </xf>
    <xf numFmtId="0" fontId="115" fillId="0" borderId="12" xfId="50" applyFont="1" applyFill="1" applyBorder="1" applyAlignment="1" applyProtection="1">
      <alignment vertical="center" wrapText="1"/>
      <protection/>
    </xf>
    <xf numFmtId="4" fontId="115" fillId="0" borderId="13" xfId="50" applyNumberFormat="1" applyFont="1" applyFill="1" applyBorder="1" applyAlignment="1" applyProtection="1">
      <alignment horizontal="center" vertical="center"/>
      <protection/>
    </xf>
    <xf numFmtId="3" fontId="115" fillId="0" borderId="52" xfId="50" applyNumberFormat="1" applyFont="1" applyFill="1" applyBorder="1" applyAlignment="1" applyProtection="1">
      <alignment horizontal="center" vertical="center"/>
      <protection/>
    </xf>
    <xf numFmtId="3" fontId="115" fillId="0" borderId="13" xfId="50" applyNumberFormat="1" applyFont="1" applyFill="1" applyBorder="1" applyAlignment="1" applyProtection="1">
      <alignment horizontal="left" vertical="center"/>
      <protection/>
    </xf>
    <xf numFmtId="4" fontId="116" fillId="0" borderId="13" xfId="50" applyNumberFormat="1" applyFont="1" applyFill="1" applyBorder="1" applyAlignment="1" applyProtection="1">
      <alignment horizontal="center" vertical="center"/>
      <protection/>
    </xf>
    <xf numFmtId="0" fontId="115" fillId="0" borderId="13" xfId="50" applyFont="1" applyFill="1" applyBorder="1" applyAlignment="1" applyProtection="1">
      <alignment vertical="center" wrapText="1"/>
      <protection/>
    </xf>
    <xf numFmtId="3" fontId="2" fillId="0" borderId="79" xfId="50" applyNumberFormat="1" applyFont="1" applyFill="1" applyBorder="1" applyAlignment="1" applyProtection="1">
      <alignment horizontal="center" vertical="center"/>
      <protection/>
    </xf>
    <xf numFmtId="3" fontId="115" fillId="0" borderId="13" xfId="50" applyNumberFormat="1" applyFont="1" applyFill="1" applyBorder="1" applyAlignment="1" applyProtection="1">
      <alignment horizontal="center" vertical="center"/>
      <protection/>
    </xf>
    <xf numFmtId="0" fontId="115" fillId="0" borderId="13" xfId="50" applyFont="1" applyFill="1" applyBorder="1" applyAlignment="1" applyProtection="1">
      <alignment vertical="center" wrapText="1"/>
      <protection/>
    </xf>
    <xf numFmtId="3" fontId="115" fillId="0" borderId="13" xfId="50" applyNumberFormat="1" applyFont="1" applyFill="1" applyBorder="1" applyAlignment="1" applyProtection="1">
      <alignment horizontal="center" vertical="center"/>
      <protection/>
    </xf>
    <xf numFmtId="3" fontId="115" fillId="0" borderId="13" xfId="0" applyNumberFormat="1" applyFont="1" applyFill="1" applyBorder="1" applyAlignment="1">
      <alignment horizontal="center" vertical="center"/>
    </xf>
    <xf numFmtId="1" fontId="115" fillId="0" borderId="80" xfId="50" applyNumberFormat="1" applyFont="1" applyBorder="1" applyAlignment="1" applyProtection="1">
      <alignment horizontal="center" vertical="center"/>
      <protection/>
    </xf>
    <xf numFmtId="1" fontId="115" fillId="0" borderId="81" xfId="50" applyNumberFormat="1" applyFont="1" applyBorder="1" applyAlignment="1" applyProtection="1">
      <alignment horizontal="center" vertical="center"/>
      <protection/>
    </xf>
    <xf numFmtId="4" fontId="115" fillId="0" borderId="13" xfId="50" applyNumberFormat="1" applyFont="1" applyFill="1" applyBorder="1" applyAlignment="1" applyProtection="1">
      <alignment horizontal="left" vertical="center"/>
      <protection/>
    </xf>
    <xf numFmtId="0" fontId="115" fillId="0" borderId="13" xfId="50" applyFont="1" applyFill="1" applyBorder="1" applyAlignment="1" applyProtection="1">
      <alignment horizontal="center" vertical="center"/>
      <protection/>
    </xf>
    <xf numFmtId="1" fontId="115" fillId="0" borderId="13" xfId="50" applyNumberFormat="1" applyFont="1" applyFill="1" applyBorder="1" applyAlignment="1" applyProtection="1">
      <alignment horizontal="center" vertical="center"/>
      <protection/>
    </xf>
    <xf numFmtId="4" fontId="115" fillId="0" borderId="54" xfId="50" applyNumberFormat="1" applyFont="1" applyFill="1" applyBorder="1" applyAlignment="1" applyProtection="1">
      <alignment horizontal="left" vertical="center" wrapText="1"/>
      <protection/>
    </xf>
    <xf numFmtId="0" fontId="115" fillId="0" borderId="61" xfId="50" applyFont="1" applyFill="1" applyBorder="1" applyAlignment="1" applyProtection="1">
      <alignment horizontal="center" vertical="center"/>
      <protection/>
    </xf>
    <xf numFmtId="172" fontId="115" fillId="0" borderId="54" xfId="50" applyNumberFormat="1" applyFont="1" applyFill="1" applyBorder="1" applyAlignment="1" applyProtection="1">
      <alignment horizontal="center" vertical="center"/>
      <protection/>
    </xf>
    <xf numFmtId="3" fontId="91" fillId="0" borderId="52" xfId="50" applyNumberFormat="1" applyFont="1" applyFill="1" applyBorder="1" applyAlignment="1" applyProtection="1">
      <alignment horizontal="center" vertical="center" wrapText="1"/>
      <protection/>
    </xf>
    <xf numFmtId="3" fontId="115" fillId="0" borderId="52" xfId="50" applyNumberFormat="1" applyFont="1" applyFill="1" applyBorder="1" applyAlignment="1" applyProtection="1">
      <alignment horizontal="center" vertical="center" wrapText="1"/>
      <protection/>
    </xf>
    <xf numFmtId="3" fontId="115" fillId="0" borderId="52" xfId="50" applyNumberFormat="1" applyFont="1" applyFill="1" applyBorder="1" applyAlignment="1" applyProtection="1">
      <alignment horizontal="center" vertical="center" wrapText="1"/>
      <protection/>
    </xf>
    <xf numFmtId="0" fontId="115" fillId="0" borderId="12" xfId="50" applyFont="1" applyFill="1" applyBorder="1" applyAlignment="1" applyProtection="1">
      <alignment vertical="center" wrapText="1"/>
      <protection/>
    </xf>
    <xf numFmtId="0" fontId="115" fillId="0" borderId="54" xfId="50" applyFont="1" applyFill="1" applyBorder="1" applyAlignment="1" applyProtection="1">
      <alignment vertical="center" wrapText="1"/>
      <protection/>
    </xf>
    <xf numFmtId="0" fontId="115" fillId="0" borderId="13" xfId="50" applyFont="1" applyFill="1" applyBorder="1" applyAlignment="1" applyProtection="1">
      <alignment horizontal="left" vertical="center" wrapText="1"/>
      <protection/>
    </xf>
    <xf numFmtId="0" fontId="115" fillId="0" borderId="0" xfId="50" applyFont="1" applyFill="1" applyBorder="1" applyAlignment="1" applyProtection="1">
      <alignment vertical="center" wrapText="1"/>
      <protection/>
    </xf>
    <xf numFmtId="4" fontId="114" fillId="0" borderId="0" xfId="50" applyNumberFormat="1" applyFont="1" applyFill="1" applyBorder="1" applyAlignment="1" applyProtection="1">
      <alignment horizontal="center" vertical="center"/>
      <protection/>
    </xf>
    <xf numFmtId="3" fontId="115" fillId="0" borderId="0" xfId="50" applyNumberFormat="1" applyFont="1" applyFill="1" applyBorder="1" applyAlignment="1" applyProtection="1">
      <alignment horizontal="center" vertical="center" wrapText="1"/>
      <protection/>
    </xf>
    <xf numFmtId="0" fontId="2" fillId="0" borderId="11" xfId="50" applyFont="1" applyFill="1" applyBorder="1" applyAlignment="1" applyProtection="1">
      <alignment horizontal="center" vertical="center"/>
      <protection/>
    </xf>
    <xf numFmtId="0" fontId="18" fillId="0" borderId="11" xfId="50" applyFont="1" applyFill="1" applyBorder="1" applyAlignment="1" applyProtection="1">
      <alignment horizontal="center" vertical="center" wrapText="1"/>
      <protection/>
    </xf>
    <xf numFmtId="0" fontId="18" fillId="0" borderId="82" xfId="50" applyFont="1" applyFill="1" applyBorder="1" applyAlignment="1" applyProtection="1">
      <alignment horizontal="center" vertical="center" wrapText="1"/>
      <protection/>
    </xf>
    <xf numFmtId="0" fontId="15" fillId="0" borderId="12" xfId="50" applyFont="1" applyFill="1" applyBorder="1" applyAlignment="1" applyProtection="1">
      <alignment vertical="center" wrapText="1"/>
      <protection/>
    </xf>
    <xf numFmtId="4" fontId="117" fillId="0" borderId="54" xfId="50" applyNumberFormat="1" applyFont="1" applyFill="1" applyBorder="1" applyAlignment="1" applyProtection="1">
      <alignment horizontal="left" vertical="center" wrapText="1"/>
      <protection/>
    </xf>
    <xf numFmtId="0" fontId="15" fillId="0" borderId="14" xfId="52" applyFont="1" applyBorder="1" applyAlignment="1" applyProtection="1">
      <alignment vertical="center" wrapText="1"/>
      <protection/>
    </xf>
    <xf numFmtId="4" fontId="117" fillId="0" borderId="0" xfId="50" applyNumberFormat="1" applyFont="1" applyFill="1" applyBorder="1" applyAlignment="1" applyProtection="1">
      <alignment horizontal="left" vertical="center" wrapText="1"/>
      <protection/>
    </xf>
    <xf numFmtId="0" fontId="15" fillId="0" borderId="0" xfId="52" applyFont="1" applyAlignment="1" applyProtection="1">
      <alignment horizontal="left" vertical="center"/>
      <protection/>
    </xf>
    <xf numFmtId="0" fontId="15" fillId="0" borderId="0" xfId="52" applyFont="1" applyAlignment="1" applyProtection="1">
      <alignment vertical="center" wrapText="1"/>
      <protection/>
    </xf>
    <xf numFmtId="0" fontId="15" fillId="0" borderId="0" xfId="52" applyFont="1" applyAlignment="1" applyProtection="1">
      <alignment vertical="center"/>
      <protection/>
    </xf>
    <xf numFmtId="0" fontId="33" fillId="0" borderId="0" xfId="52" applyFont="1" applyAlignment="1" applyProtection="1">
      <alignment horizontal="left" vertical="center"/>
      <protection/>
    </xf>
    <xf numFmtId="49" fontId="15" fillId="0" borderId="0" xfId="52" applyNumberFormat="1" applyFont="1" applyAlignment="1" applyProtection="1">
      <alignment vertical="center"/>
      <protection/>
    </xf>
    <xf numFmtId="0" fontId="34" fillId="0" borderId="0" xfId="52" applyFont="1" applyAlignment="1" applyProtection="1">
      <alignment horizontal="left" vertical="center"/>
      <protection/>
    </xf>
    <xf numFmtId="0" fontId="15" fillId="0" borderId="0" xfId="52" applyFont="1" applyBorder="1" applyAlignment="1" applyProtection="1">
      <alignment horizontal="left" vertical="center"/>
      <protection/>
    </xf>
    <xf numFmtId="0" fontId="15" fillId="0" borderId="0" xfId="52" applyFont="1" applyBorder="1" applyAlignment="1" applyProtection="1">
      <alignment vertical="center" wrapText="1"/>
      <protection/>
    </xf>
    <xf numFmtId="49" fontId="15" fillId="0" borderId="0" xfId="52" applyNumberFormat="1" applyFont="1" applyBorder="1" applyAlignment="1" applyProtection="1">
      <alignment vertical="center"/>
      <protection/>
    </xf>
    <xf numFmtId="0" fontId="15" fillId="0" borderId="0" xfId="52" applyFont="1" applyBorder="1" applyAlignment="1" applyProtection="1">
      <alignment vertical="center"/>
      <protection/>
    </xf>
    <xf numFmtId="0" fontId="14" fillId="0" borderId="83" xfId="52" applyFont="1" applyBorder="1" applyAlignment="1" applyProtection="1">
      <alignment horizontal="center" vertical="center"/>
      <protection/>
    </xf>
    <xf numFmtId="0" fontId="14" fillId="0" borderId="84" xfId="52" applyFont="1" applyBorder="1" applyAlignment="1" applyProtection="1">
      <alignment vertical="center" wrapText="1"/>
      <protection/>
    </xf>
    <xf numFmtId="0" fontId="14" fillId="0" borderId="0" xfId="52" applyFont="1" applyFill="1" applyBorder="1" applyAlignment="1" applyProtection="1">
      <alignment vertical="center"/>
      <protection/>
    </xf>
    <xf numFmtId="0" fontId="15" fillId="0" borderId="0" xfId="52" applyNumberFormat="1" applyAlignment="1" applyProtection="1">
      <alignment vertical="center"/>
      <protection/>
    </xf>
    <xf numFmtId="49" fontId="15" fillId="0" borderId="0" xfId="52" applyNumberFormat="1" applyAlignment="1" applyProtection="1">
      <alignment vertical="center"/>
      <protection/>
    </xf>
    <xf numFmtId="0" fontId="15" fillId="0" borderId="85" xfId="52" applyFont="1" applyBorder="1" applyAlignment="1" applyProtection="1">
      <alignment horizontal="center" vertical="center"/>
      <protection/>
    </xf>
    <xf numFmtId="0" fontId="14" fillId="0" borderId="86" xfId="52" applyFont="1" applyBorder="1" applyAlignment="1" applyProtection="1">
      <alignment vertical="center" wrapText="1"/>
      <protection/>
    </xf>
    <xf numFmtId="49" fontId="15" fillId="0" borderId="86" xfId="52" applyNumberFormat="1" applyFont="1" applyBorder="1" applyAlignment="1" applyProtection="1">
      <alignment vertical="center"/>
      <protection/>
    </xf>
    <xf numFmtId="0" fontId="15" fillId="0" borderId="86" xfId="52" applyFont="1" applyBorder="1" applyAlignment="1" applyProtection="1">
      <alignment vertical="center"/>
      <protection/>
    </xf>
    <xf numFmtId="0" fontId="15" fillId="0" borderId="87" xfId="52" applyFont="1" applyBorder="1" applyAlignment="1" applyProtection="1">
      <alignment vertical="center"/>
      <protection/>
    </xf>
    <xf numFmtId="0" fontId="15" fillId="0" borderId="0" xfId="52" applyNumberFormat="1" applyBorder="1" applyAlignment="1" applyProtection="1">
      <alignment vertical="center"/>
      <protection/>
    </xf>
    <xf numFmtId="49" fontId="15" fillId="0" borderId="0" xfId="52" applyNumberFormat="1" applyBorder="1" applyAlignment="1" applyProtection="1">
      <alignment vertical="center"/>
      <protection/>
    </xf>
    <xf numFmtId="2" fontId="15" fillId="0" borderId="0" xfId="52" applyNumberFormat="1" applyFont="1" applyBorder="1" applyAlignment="1" applyProtection="1">
      <alignment vertical="center"/>
      <protection/>
    </xf>
    <xf numFmtId="0" fontId="15" fillId="0" borderId="14" xfId="52" applyNumberFormat="1" applyBorder="1" applyAlignment="1" applyProtection="1">
      <alignment horizontal="center" vertical="center"/>
      <protection/>
    </xf>
    <xf numFmtId="49" fontId="15" fillId="0" borderId="14" xfId="52" applyNumberFormat="1" applyBorder="1" applyAlignment="1" applyProtection="1">
      <alignment vertical="center" wrapText="1"/>
      <protection/>
    </xf>
    <xf numFmtId="49" fontId="15" fillId="0" borderId="14" xfId="52" applyNumberFormat="1" applyFont="1" applyBorder="1" applyAlignment="1" applyProtection="1">
      <alignment vertical="center"/>
      <protection/>
    </xf>
    <xf numFmtId="0" fontId="15" fillId="0" borderId="14" xfId="52" applyNumberFormat="1" applyBorder="1" applyAlignment="1" applyProtection="1">
      <alignment vertical="center"/>
      <protection/>
    </xf>
    <xf numFmtId="2" fontId="15" fillId="9" borderId="88" xfId="52" applyNumberFormat="1" applyFont="1" applyFill="1" applyBorder="1" applyAlignment="1" applyProtection="1">
      <alignment vertical="center"/>
      <protection locked="0"/>
    </xf>
    <xf numFmtId="0" fontId="15" fillId="0" borderId="89" xfId="52" applyFont="1" applyBorder="1" applyAlignment="1" applyProtection="1">
      <alignment vertical="center"/>
      <protection/>
    </xf>
    <xf numFmtId="179" fontId="11" fillId="0" borderId="0" xfId="52" applyNumberFormat="1" applyFont="1" applyFill="1" applyBorder="1" applyAlignment="1" applyProtection="1">
      <alignment horizontal="center" vertical="center"/>
      <protection/>
    </xf>
    <xf numFmtId="180" fontId="15" fillId="0" borderId="0" xfId="52" applyNumberFormat="1" applyFont="1" applyBorder="1" applyAlignment="1" applyProtection="1">
      <alignment vertical="center"/>
      <protection/>
    </xf>
    <xf numFmtId="0" fontId="118" fillId="0" borderId="14" xfId="52" applyNumberFormat="1" applyFont="1" applyBorder="1" applyAlignment="1" applyProtection="1">
      <alignment horizontal="center" vertical="center"/>
      <protection/>
    </xf>
    <xf numFmtId="49" fontId="118" fillId="0" borderId="14" xfId="52" applyNumberFormat="1" applyFont="1" applyBorder="1" applyAlignment="1" applyProtection="1">
      <alignment vertical="center"/>
      <protection/>
    </xf>
    <xf numFmtId="0" fontId="118" fillId="0" borderId="14" xfId="52" applyNumberFormat="1" applyFont="1" applyBorder="1" applyAlignment="1" applyProtection="1">
      <alignment vertical="center"/>
      <protection/>
    </xf>
    <xf numFmtId="2" fontId="118" fillId="0" borderId="88" xfId="52" applyNumberFormat="1" applyFont="1" applyFill="1" applyBorder="1" applyAlignment="1" applyProtection="1">
      <alignment vertical="center"/>
      <protection locked="0"/>
    </xf>
    <xf numFmtId="0" fontId="118" fillId="0" borderId="89" xfId="52" applyFont="1" applyBorder="1" applyAlignment="1" applyProtection="1">
      <alignment vertical="center"/>
      <protection/>
    </xf>
    <xf numFmtId="0" fontId="118" fillId="0" borderId="0" xfId="52" applyFont="1" applyAlignment="1" applyProtection="1">
      <alignment vertical="center"/>
      <protection/>
    </xf>
    <xf numFmtId="0" fontId="118" fillId="0" borderId="0" xfId="52" applyNumberFormat="1" applyFont="1" applyAlignment="1" applyProtection="1">
      <alignment vertical="center"/>
      <protection/>
    </xf>
    <xf numFmtId="2" fontId="118" fillId="0" borderId="0" xfId="52" applyNumberFormat="1" applyFont="1" applyBorder="1" applyAlignment="1" applyProtection="1">
      <alignment vertical="center"/>
      <protection/>
    </xf>
    <xf numFmtId="0" fontId="118" fillId="0" borderId="0" xfId="52" applyFont="1" applyBorder="1" applyAlignment="1" applyProtection="1">
      <alignment vertical="center"/>
      <protection/>
    </xf>
    <xf numFmtId="0" fontId="118" fillId="0" borderId="0" xfId="52" applyNumberFormat="1" applyFont="1" applyBorder="1" applyAlignment="1" applyProtection="1">
      <alignment vertical="center"/>
      <protection/>
    </xf>
    <xf numFmtId="49" fontId="118" fillId="0" borderId="0" xfId="52" applyNumberFormat="1" applyFont="1" applyBorder="1" applyAlignment="1" applyProtection="1">
      <alignment vertical="center"/>
      <protection/>
    </xf>
    <xf numFmtId="179" fontId="119" fillId="0" borderId="0" xfId="52" applyNumberFormat="1" applyFont="1" applyFill="1" applyBorder="1" applyAlignment="1" applyProtection="1">
      <alignment horizontal="center" vertical="center"/>
      <protection/>
    </xf>
    <xf numFmtId="180" fontId="118" fillId="0" borderId="0" xfId="52" applyNumberFormat="1" applyFont="1" applyBorder="1" applyAlignment="1" applyProtection="1">
      <alignment vertical="center"/>
      <protection/>
    </xf>
    <xf numFmtId="2" fontId="15" fillId="0" borderId="88" xfId="52" applyNumberFormat="1" applyFont="1" applyFill="1" applyBorder="1" applyAlignment="1" applyProtection="1">
      <alignment vertical="center"/>
      <protection locked="0"/>
    </xf>
    <xf numFmtId="2" fontId="15" fillId="9" borderId="14" xfId="52" applyNumberFormat="1" applyFont="1" applyFill="1" applyBorder="1" applyAlignment="1" applyProtection="1">
      <alignment vertical="center"/>
      <protection locked="0"/>
    </xf>
    <xf numFmtId="2" fontId="15" fillId="0" borderId="14" xfId="52" applyNumberFormat="1" applyFont="1" applyFill="1" applyBorder="1" applyAlignment="1" applyProtection="1">
      <alignment vertical="center"/>
      <protection locked="0"/>
    </xf>
    <xf numFmtId="0" fontId="15" fillId="0" borderId="71" xfId="52" applyNumberFormat="1" applyBorder="1" applyAlignment="1" applyProtection="1">
      <alignment horizontal="center" vertical="center"/>
      <protection/>
    </xf>
    <xf numFmtId="49" fontId="15" fillId="0" borderId="90" xfId="52" applyNumberFormat="1" applyFont="1" applyBorder="1" applyAlignment="1" applyProtection="1">
      <alignment vertical="center"/>
      <protection/>
    </xf>
    <xf numFmtId="2" fontId="15" fillId="0" borderId="90" xfId="52" applyNumberFormat="1" applyFont="1" applyFill="1" applyBorder="1" applyAlignment="1" applyProtection="1">
      <alignment vertical="center"/>
      <protection locked="0"/>
    </xf>
    <xf numFmtId="0" fontId="15" fillId="0" borderId="91" xfId="52" applyFont="1" applyBorder="1" applyAlignment="1" applyProtection="1">
      <alignment vertical="center"/>
      <protection/>
    </xf>
    <xf numFmtId="0" fontId="15" fillId="0" borderId="92" xfId="52" applyFont="1" applyBorder="1" applyAlignment="1" applyProtection="1">
      <alignment horizontal="center" vertical="center"/>
      <protection/>
    </xf>
    <xf numFmtId="0" fontId="14" fillId="0" borderId="93" xfId="52" applyFont="1" applyBorder="1" applyAlignment="1" applyProtection="1">
      <alignment vertical="center" wrapText="1"/>
      <protection/>
    </xf>
    <xf numFmtId="0" fontId="14" fillId="0" borderId="93" xfId="52" applyFont="1" applyBorder="1" applyAlignment="1" applyProtection="1">
      <alignment vertical="center"/>
      <protection/>
    </xf>
    <xf numFmtId="181" fontId="14" fillId="0" borderId="94" xfId="52" applyNumberFormat="1" applyFont="1" applyBorder="1" applyAlignment="1" applyProtection="1">
      <alignment horizontal="right" vertical="center"/>
      <protection/>
    </xf>
    <xf numFmtId="4" fontId="14" fillId="0" borderId="95" xfId="52" applyNumberFormat="1" applyFont="1" applyBorder="1" applyAlignment="1" applyProtection="1">
      <alignment vertical="center"/>
      <protection/>
    </xf>
    <xf numFmtId="0" fontId="15" fillId="0" borderId="0" xfId="52" applyFont="1" applyBorder="1" applyAlignment="1" applyProtection="1">
      <alignment horizontal="right" vertical="center"/>
      <protection/>
    </xf>
    <xf numFmtId="0" fontId="15" fillId="0" borderId="96" xfId="52" applyFont="1" applyBorder="1" applyAlignment="1" applyProtection="1">
      <alignment horizontal="center" vertical="center"/>
      <protection/>
    </xf>
    <xf numFmtId="49" fontId="15" fillId="0" borderId="0" xfId="52" applyNumberFormat="1" applyFont="1" applyBorder="1" applyAlignment="1" applyProtection="1">
      <alignment horizontal="left" vertical="center"/>
      <protection/>
    </xf>
    <xf numFmtId="180" fontId="15" fillId="0" borderId="0" xfId="52" applyNumberFormat="1" applyFont="1" applyBorder="1" applyAlignment="1" applyProtection="1">
      <alignment horizontal="right" vertical="center"/>
      <protection/>
    </xf>
    <xf numFmtId="180" fontId="15" fillId="0" borderId="97" xfId="52" applyNumberFormat="1" applyFont="1" applyBorder="1" applyAlignment="1" applyProtection="1">
      <alignment vertical="center"/>
      <protection/>
    </xf>
    <xf numFmtId="0" fontId="15" fillId="0" borderId="98" xfId="52" applyFont="1" applyBorder="1" applyAlignment="1" applyProtection="1">
      <alignment horizontal="center" vertical="center"/>
      <protection/>
    </xf>
    <xf numFmtId="0" fontId="14" fillId="0" borderId="90" xfId="52" applyFont="1" applyBorder="1" applyAlignment="1" applyProtection="1">
      <alignment vertical="center" wrapText="1"/>
      <protection/>
    </xf>
    <xf numFmtId="49" fontId="15" fillId="0" borderId="90" xfId="52" applyNumberFormat="1" applyFont="1" applyBorder="1" applyAlignment="1" applyProtection="1">
      <alignment horizontal="left" vertical="center"/>
      <protection/>
    </xf>
    <xf numFmtId="180" fontId="15" fillId="0" borderId="90" xfId="52" applyNumberFormat="1" applyFont="1" applyBorder="1" applyAlignment="1" applyProtection="1">
      <alignment horizontal="right" vertical="center"/>
      <protection/>
    </xf>
    <xf numFmtId="180" fontId="15" fillId="0" borderId="90" xfId="52" applyNumberFormat="1" applyFont="1" applyBorder="1" applyAlignment="1" applyProtection="1">
      <alignment vertical="center"/>
      <protection/>
    </xf>
    <xf numFmtId="180" fontId="15" fillId="0" borderId="91" xfId="52" applyNumberFormat="1" applyFont="1" applyBorder="1" applyAlignment="1" applyProtection="1">
      <alignment vertical="center"/>
      <protection/>
    </xf>
    <xf numFmtId="0" fontId="15" fillId="0" borderId="99" xfId="52" applyFont="1" applyBorder="1" applyAlignment="1" applyProtection="1">
      <alignment horizontal="center" vertical="center"/>
      <protection/>
    </xf>
    <xf numFmtId="0" fontId="14" fillId="0" borderId="88" xfId="52" applyFont="1" applyFill="1" applyBorder="1" applyAlignment="1" applyProtection="1">
      <alignment vertical="center" wrapText="1"/>
      <protection/>
    </xf>
    <xf numFmtId="49" fontId="15" fillId="0" borderId="88" xfId="52" applyNumberFormat="1" applyFont="1" applyBorder="1" applyAlignment="1" applyProtection="1">
      <alignment horizontal="center" vertical="center"/>
      <protection/>
    </xf>
    <xf numFmtId="180" fontId="15" fillId="0" borderId="88" xfId="52" applyNumberFormat="1" applyFont="1" applyBorder="1" applyAlignment="1" applyProtection="1">
      <alignment horizontal="right" vertical="center"/>
      <protection/>
    </xf>
    <xf numFmtId="180" fontId="15" fillId="0" borderId="88" xfId="52" applyNumberFormat="1" applyFont="1" applyFill="1" applyBorder="1" applyAlignment="1" applyProtection="1">
      <alignment vertical="center"/>
      <protection/>
    </xf>
    <xf numFmtId="180" fontId="15" fillId="0" borderId="89" xfId="52" applyNumberFormat="1" applyFont="1" applyBorder="1" applyAlignment="1" applyProtection="1">
      <alignment vertical="center"/>
      <protection/>
    </xf>
    <xf numFmtId="0" fontId="15" fillId="0" borderId="100" xfId="52" applyFont="1" applyBorder="1" applyAlignment="1" applyProtection="1">
      <alignment horizontal="center" vertical="center"/>
      <protection/>
    </xf>
    <xf numFmtId="49" fontId="15" fillId="0" borderId="14" xfId="52" applyNumberFormat="1" applyFont="1" applyBorder="1" applyAlignment="1" applyProtection="1">
      <alignment horizontal="center" vertical="center"/>
      <protection/>
    </xf>
    <xf numFmtId="181" fontId="15" fillId="0" borderId="14" xfId="52" applyNumberFormat="1" applyFont="1" applyBorder="1" applyAlignment="1" applyProtection="1">
      <alignment horizontal="right" vertical="center"/>
      <protection/>
    </xf>
    <xf numFmtId="180" fontId="15" fillId="9" borderId="14" xfId="52" applyNumberFormat="1" applyFont="1" applyFill="1" applyBorder="1" applyAlignment="1" applyProtection="1">
      <alignment vertical="center"/>
      <protection locked="0"/>
    </xf>
    <xf numFmtId="180" fontId="15" fillId="0" borderId="101" xfId="52" applyNumberFormat="1" applyFont="1" applyBorder="1" applyAlignment="1" applyProtection="1">
      <alignment vertical="center"/>
      <protection/>
    </xf>
    <xf numFmtId="180" fontId="15" fillId="0" borderId="14" xfId="52" applyNumberFormat="1" applyFont="1" applyFill="1" applyBorder="1" applyAlignment="1" applyProtection="1">
      <alignment vertical="center"/>
      <protection locked="0"/>
    </xf>
    <xf numFmtId="0" fontId="14" fillId="0" borderId="14" xfId="52" applyFont="1" applyBorder="1" applyAlignment="1" applyProtection="1">
      <alignment vertical="center" wrapText="1"/>
      <protection/>
    </xf>
    <xf numFmtId="180" fontId="15" fillId="0" borderId="14" xfId="52" applyNumberFormat="1" applyFont="1" applyBorder="1" applyAlignment="1" applyProtection="1">
      <alignment horizontal="right" vertical="center"/>
      <protection/>
    </xf>
    <xf numFmtId="180" fontId="15" fillId="0" borderId="14" xfId="52" applyNumberFormat="1" applyFont="1" applyFill="1" applyBorder="1" applyAlignment="1" applyProtection="1">
      <alignment vertical="center"/>
      <protection/>
    </xf>
    <xf numFmtId="180" fontId="15" fillId="0" borderId="0" xfId="52" applyNumberFormat="1" applyFont="1" applyFill="1" applyBorder="1" applyAlignment="1" applyProtection="1">
      <alignment vertical="center"/>
      <protection/>
    </xf>
    <xf numFmtId="49" fontId="15" fillId="0" borderId="14" xfId="52" applyNumberFormat="1" applyFont="1" applyBorder="1" applyAlignment="1" applyProtection="1">
      <alignment horizontal="left" vertical="center" wrapText="1"/>
      <protection/>
    </xf>
    <xf numFmtId="49" fontId="15" fillId="0" borderId="14" xfId="52" applyNumberFormat="1" applyBorder="1" applyAlignment="1" applyProtection="1">
      <alignment horizontal="center" vertical="center"/>
      <protection/>
    </xf>
    <xf numFmtId="0" fontId="15" fillId="0" borderId="102" xfId="52" applyFont="1" applyBorder="1" applyAlignment="1" applyProtection="1">
      <alignment horizontal="center" vertical="center"/>
      <protection/>
    </xf>
    <xf numFmtId="49" fontId="15" fillId="0" borderId="65" xfId="52" applyNumberFormat="1" applyFont="1" applyBorder="1" applyAlignment="1" applyProtection="1">
      <alignment horizontal="center" vertical="center"/>
      <protection/>
    </xf>
    <xf numFmtId="181" fontId="15" fillId="0" borderId="65" xfId="52" applyNumberFormat="1" applyFont="1" applyBorder="1" applyAlignment="1" applyProtection="1">
      <alignment horizontal="right" vertical="center"/>
      <protection/>
    </xf>
    <xf numFmtId="180" fontId="15" fillId="0" borderId="65" xfId="52" applyNumberFormat="1" applyFont="1" applyFill="1" applyBorder="1" applyAlignment="1" applyProtection="1">
      <alignment vertical="center"/>
      <protection locked="0"/>
    </xf>
    <xf numFmtId="0" fontId="14" fillId="0" borderId="103" xfId="52" applyFont="1" applyBorder="1" applyAlignment="1" applyProtection="1">
      <alignment horizontal="center" vertical="center"/>
      <protection/>
    </xf>
    <xf numFmtId="0" fontId="14" fillId="0" borderId="104" xfId="52" applyFont="1" applyBorder="1" applyAlignment="1" applyProtection="1">
      <alignment vertical="center" wrapText="1"/>
      <protection/>
    </xf>
    <xf numFmtId="49" fontId="14" fillId="0" borderId="104" xfId="52" applyNumberFormat="1" applyFont="1" applyBorder="1" applyAlignment="1" applyProtection="1">
      <alignment vertical="center"/>
      <protection/>
    </xf>
    <xf numFmtId="4" fontId="14" fillId="0" borderId="104" xfId="52" applyNumberFormat="1" applyFont="1" applyBorder="1" applyAlignment="1" applyProtection="1">
      <alignment vertical="center"/>
      <protection/>
    </xf>
    <xf numFmtId="49" fontId="14" fillId="0" borderId="0" xfId="52" applyNumberFormat="1" applyFont="1" applyBorder="1" applyAlignment="1" applyProtection="1">
      <alignment vertical="center"/>
      <protection/>
    </xf>
    <xf numFmtId="4" fontId="14" fillId="0" borderId="0" xfId="52" applyNumberFormat="1" applyFont="1" applyBorder="1" applyAlignment="1" applyProtection="1">
      <alignment vertical="center"/>
      <protection/>
    </xf>
    <xf numFmtId="0" fontId="15" fillId="0" borderId="97" xfId="52" applyFont="1" applyBorder="1" applyAlignment="1" applyProtection="1">
      <alignment vertical="center"/>
      <protection/>
    </xf>
    <xf numFmtId="0" fontId="15" fillId="0" borderId="86" xfId="52" applyFont="1" applyBorder="1" applyAlignment="1" applyProtection="1">
      <alignment vertical="center" wrapText="1"/>
      <protection/>
    </xf>
    <xf numFmtId="4" fontId="15" fillId="0" borderId="86" xfId="52" applyNumberFormat="1" applyFont="1" applyBorder="1" applyAlignment="1" applyProtection="1">
      <alignment vertical="center"/>
      <protection/>
    </xf>
    <xf numFmtId="4" fontId="15" fillId="0" borderId="87" xfId="52" applyNumberFormat="1" applyFont="1" applyBorder="1" applyAlignment="1" applyProtection="1">
      <alignment vertical="center"/>
      <protection/>
    </xf>
    <xf numFmtId="0" fontId="15" fillId="0" borderId="105" xfId="52" applyFont="1" applyBorder="1" applyAlignment="1" applyProtection="1">
      <alignment vertical="center" wrapText="1"/>
      <protection/>
    </xf>
    <xf numFmtId="49" fontId="15" fillId="0" borderId="106" xfId="52" applyNumberFormat="1" applyFont="1" applyBorder="1" applyAlignment="1" applyProtection="1">
      <alignment vertical="center"/>
      <protection/>
    </xf>
    <xf numFmtId="49" fontId="15" fillId="0" borderId="107" xfId="52" applyNumberFormat="1" applyFont="1" applyBorder="1" applyAlignment="1" applyProtection="1">
      <alignment vertical="center"/>
      <protection/>
    </xf>
    <xf numFmtId="4" fontId="15" fillId="0" borderId="107" xfId="52" applyNumberFormat="1" applyFont="1" applyFill="1" applyBorder="1" applyAlignment="1" applyProtection="1">
      <alignment vertical="center"/>
      <protection/>
    </xf>
    <xf numFmtId="4" fontId="15" fillId="0" borderId="108" xfId="52" applyNumberFormat="1" applyFont="1" applyBorder="1" applyAlignment="1" applyProtection="1">
      <alignment vertical="center"/>
      <protection/>
    </xf>
    <xf numFmtId="0" fontId="15" fillId="0" borderId="69" xfId="52" applyFont="1" applyBorder="1" applyAlignment="1" applyProtection="1">
      <alignment vertical="center" wrapText="1"/>
      <protection/>
    </xf>
    <xf numFmtId="4" fontId="15" fillId="0" borderId="14" xfId="52" applyNumberFormat="1" applyFont="1" applyFill="1" applyBorder="1" applyAlignment="1" applyProtection="1">
      <alignment vertical="center"/>
      <protection/>
    </xf>
    <xf numFmtId="4" fontId="15" fillId="0" borderId="101" xfId="52" applyNumberFormat="1" applyFont="1" applyBorder="1" applyAlignment="1" applyProtection="1">
      <alignment vertical="center"/>
      <protection/>
    </xf>
    <xf numFmtId="0" fontId="14" fillId="0" borderId="109" xfId="52" applyFont="1" applyBorder="1" applyAlignment="1" applyProtection="1">
      <alignment vertical="center" wrapText="1"/>
      <protection/>
    </xf>
    <xf numFmtId="49" fontId="14" fillId="0" borderId="86" xfId="52" applyNumberFormat="1" applyFont="1" applyBorder="1" applyAlignment="1" applyProtection="1">
      <alignment vertical="center"/>
      <protection/>
    </xf>
    <xf numFmtId="4" fontId="14" fillId="0" borderId="86" xfId="52" applyNumberFormat="1" applyFont="1" applyBorder="1" applyAlignment="1" applyProtection="1">
      <alignment vertical="center"/>
      <protection/>
    </xf>
    <xf numFmtId="4" fontId="14" fillId="0" borderId="87" xfId="52" applyNumberFormat="1" applyFont="1" applyBorder="1" applyAlignment="1" applyProtection="1">
      <alignment vertical="center"/>
      <protection/>
    </xf>
    <xf numFmtId="0" fontId="15" fillId="0" borderId="0" xfId="52" applyFont="1" applyAlignment="1" applyProtection="1">
      <alignment horizontal="center" vertical="center"/>
      <protection/>
    </xf>
    <xf numFmtId="0" fontId="34" fillId="0" borderId="0" xfId="52" applyFont="1" applyAlignment="1" applyProtection="1">
      <alignment horizontal="center" vertical="center"/>
      <protection/>
    </xf>
    <xf numFmtId="0" fontId="34" fillId="0" borderId="0" xfId="52" applyFont="1" applyAlignment="1" applyProtection="1">
      <alignment vertical="center" wrapText="1"/>
      <protection/>
    </xf>
    <xf numFmtId="0" fontId="35" fillId="0" borderId="0" xfId="52" applyFont="1" applyAlignment="1" applyProtection="1">
      <alignment vertical="center"/>
      <protection/>
    </xf>
    <xf numFmtId="0" fontId="29" fillId="0" borderId="0" xfId="52" applyFont="1" applyAlignment="1" applyProtection="1">
      <alignment vertical="center" wrapText="1"/>
      <protection/>
    </xf>
    <xf numFmtId="0" fontId="29" fillId="0" borderId="0" xfId="52" applyFont="1" applyAlignment="1" applyProtection="1">
      <alignment vertical="center"/>
      <protection/>
    </xf>
    <xf numFmtId="0" fontId="37" fillId="0" borderId="0" xfId="38" applyFont="1" applyAlignment="1" applyProtection="1">
      <alignment vertical="center" wrapText="1"/>
      <protection/>
    </xf>
    <xf numFmtId="0" fontId="37" fillId="0" borderId="0" xfId="38" applyFont="1" applyAlignment="1" applyProtection="1">
      <alignment vertical="center"/>
      <protection/>
    </xf>
    <xf numFmtId="0" fontId="15" fillId="0" borderId="96" xfId="52" applyFont="1" applyBorder="1" applyAlignment="1" applyProtection="1">
      <alignment horizontal="left" vertical="center"/>
      <protection/>
    </xf>
    <xf numFmtId="0" fontId="14" fillId="0" borderId="85" xfId="52" applyFont="1" applyBorder="1" applyAlignment="1" applyProtection="1">
      <alignment horizontal="left" vertical="center"/>
      <protection/>
    </xf>
    <xf numFmtId="0" fontId="15" fillId="0" borderId="110" xfId="52" applyFont="1" applyBorder="1" applyAlignment="1" applyProtection="1">
      <alignment horizontal="left" vertical="center"/>
      <protection/>
    </xf>
    <xf numFmtId="0" fontId="15" fillId="0" borderId="111" xfId="52" applyFont="1" applyBorder="1" applyAlignment="1" applyProtection="1">
      <alignment horizontal="left" vertical="center"/>
      <protection/>
    </xf>
    <xf numFmtId="0" fontId="14" fillId="0" borderId="112" xfId="52" applyFont="1" applyBorder="1" applyAlignment="1" applyProtection="1">
      <alignment horizontal="left" vertical="center"/>
      <protection/>
    </xf>
    <xf numFmtId="0" fontId="14" fillId="0" borderId="84" xfId="52" applyFont="1" applyBorder="1" applyAlignment="1" applyProtection="1">
      <alignment horizontal="center" vertical="center"/>
      <protection/>
    </xf>
    <xf numFmtId="0" fontId="14" fillId="0" borderId="113" xfId="52" applyFont="1" applyBorder="1" applyAlignment="1" applyProtection="1">
      <alignment horizontal="center" vertical="center"/>
      <protection/>
    </xf>
    <xf numFmtId="49" fontId="14" fillId="0" borderId="86" xfId="52" applyNumberFormat="1" applyFont="1" applyBorder="1" applyAlignment="1" applyProtection="1">
      <alignment horizontal="center" vertical="center"/>
      <protection/>
    </xf>
    <xf numFmtId="180" fontId="14" fillId="0" borderId="86" xfId="52" applyNumberFormat="1" applyFont="1" applyBorder="1" applyAlignment="1" applyProtection="1">
      <alignment horizontal="center" vertical="center"/>
      <protection/>
    </xf>
    <xf numFmtId="180" fontId="14" fillId="0" borderId="87" xfId="52" applyNumberFormat="1" applyFont="1" applyBorder="1" applyAlignment="1" applyProtection="1">
      <alignment horizontal="center" vertical="center"/>
      <protection/>
    </xf>
    <xf numFmtId="0" fontId="2" fillId="0" borderId="0" xfId="50" applyFont="1" applyFill="1" applyBorder="1" applyAlignment="1" applyProtection="1">
      <alignment wrapText="1"/>
      <protection/>
    </xf>
    <xf numFmtId="0" fontId="115" fillId="0" borderId="14" xfId="50" applyFont="1" applyFill="1" applyBorder="1" applyAlignment="1" applyProtection="1">
      <alignment horizontal="left" wrapText="1"/>
      <protection/>
    </xf>
    <xf numFmtId="0" fontId="2" fillId="0" borderId="64" xfId="50" applyFont="1" applyFill="1" applyBorder="1" applyAlignment="1" applyProtection="1">
      <alignment horizontal="left" vertical="center" wrapText="1"/>
      <protection/>
    </xf>
    <xf numFmtId="0" fontId="2" fillId="0" borderId="54" xfId="50" applyFont="1" applyFill="1" applyBorder="1" applyAlignment="1" applyProtection="1">
      <alignment horizontal="left" vertical="center" wrapText="1"/>
      <protection/>
    </xf>
    <xf numFmtId="0" fontId="18" fillId="0" borderId="13" xfId="50" applyFont="1" applyFill="1" applyBorder="1" applyAlignment="1" applyProtection="1">
      <alignment horizontal="left" vertical="center" wrapText="1"/>
      <protection/>
    </xf>
    <xf numFmtId="0" fontId="2" fillId="0" borderId="82" xfId="50" applyFont="1" applyFill="1" applyBorder="1" applyAlignment="1" applyProtection="1">
      <alignment horizontal="center" vertical="center"/>
      <protection/>
    </xf>
    <xf numFmtId="4" fontId="15" fillId="0" borderId="12" xfId="50" applyNumberFormat="1" applyFont="1" applyFill="1" applyBorder="1" applyAlignment="1" applyProtection="1">
      <alignment horizontal="center" vertical="center"/>
      <protection/>
    </xf>
    <xf numFmtId="3" fontId="2" fillId="0" borderId="80" xfId="50" applyNumberFormat="1" applyFont="1" applyFill="1" applyBorder="1" applyAlignment="1" applyProtection="1">
      <alignment horizontal="center" vertical="center" wrapText="1"/>
      <protection/>
    </xf>
    <xf numFmtId="0" fontId="17" fillId="0" borderId="114" xfId="50" applyFont="1" applyFill="1" applyBorder="1" applyAlignment="1" applyProtection="1">
      <alignment horizontal="center" vertical="center"/>
      <protection/>
    </xf>
    <xf numFmtId="3" fontId="2" fillId="0" borderId="54" xfId="50" applyNumberFormat="1" applyFont="1" applyFill="1" applyBorder="1" applyAlignment="1" applyProtection="1">
      <alignment horizontal="center" vertical="center" wrapText="1"/>
      <protection/>
    </xf>
    <xf numFmtId="0" fontId="17" fillId="0" borderId="115" xfId="50" applyFont="1" applyFill="1" applyBorder="1" applyAlignment="1" applyProtection="1">
      <alignment horizontal="center" vertical="center"/>
      <protection/>
    </xf>
    <xf numFmtId="4" fontId="116" fillId="0" borderId="14" xfId="50" applyNumberFormat="1" applyFont="1" applyFill="1" applyBorder="1" applyAlignment="1" applyProtection="1">
      <alignment horizontal="center" vertical="center"/>
      <protection/>
    </xf>
    <xf numFmtId="3" fontId="115" fillId="0" borderId="14" xfId="50" applyNumberFormat="1" applyFont="1" applyFill="1" applyBorder="1" applyAlignment="1" applyProtection="1">
      <alignment horizontal="center" vertical="center" wrapText="1"/>
      <protection/>
    </xf>
    <xf numFmtId="0" fontId="17" fillId="0" borderId="14" xfId="50" applyFont="1" applyFill="1" applyBorder="1" applyAlignment="1" applyProtection="1">
      <alignment horizontal="center" vertical="center"/>
      <protection/>
    </xf>
    <xf numFmtId="0" fontId="2" fillId="0" borderId="14" xfId="50" applyFont="1" applyFill="1" applyBorder="1" applyAlignment="1" applyProtection="1">
      <alignment horizontal="left" vertical="center" wrapText="1"/>
      <protection/>
    </xf>
    <xf numFmtId="4" fontId="18" fillId="0" borderId="14" xfId="50" applyNumberFormat="1" applyFont="1" applyFill="1" applyBorder="1" applyAlignment="1" applyProtection="1">
      <alignment horizontal="left" vertical="center"/>
      <protection/>
    </xf>
    <xf numFmtId="0" fontId="2" fillId="0" borderId="14" xfId="50" applyFont="1" applyFill="1" applyBorder="1" applyAlignment="1" applyProtection="1">
      <alignment horizontal="center" vertical="center"/>
      <protection/>
    </xf>
    <xf numFmtId="0" fontId="2" fillId="0" borderId="14" xfId="50" applyFont="1" applyFill="1" applyBorder="1" applyAlignment="1" applyProtection="1">
      <alignment vertical="center" wrapText="1"/>
      <protection/>
    </xf>
    <xf numFmtId="4" fontId="2" fillId="0" borderId="14" xfId="50" applyNumberFormat="1" applyFont="1" applyFill="1" applyBorder="1" applyAlignment="1" applyProtection="1">
      <alignment horizontal="center" vertical="center"/>
      <protection/>
    </xf>
    <xf numFmtId="3" fontId="2" fillId="0" borderId="14" xfId="50" applyNumberFormat="1" applyFont="1" applyFill="1" applyBorder="1" applyAlignment="1" applyProtection="1">
      <alignment horizontal="center" vertical="center" wrapText="1"/>
      <protection/>
    </xf>
    <xf numFmtId="4" fontId="115" fillId="0" borderId="14" xfId="50" applyNumberFormat="1" applyFont="1" applyFill="1" applyBorder="1" applyAlignment="1" applyProtection="1">
      <alignment horizontal="left" vertical="center"/>
      <protection/>
    </xf>
    <xf numFmtId="0" fontId="115" fillId="0" borderId="14" xfId="50" applyFont="1" applyFill="1" applyBorder="1" applyAlignment="1" applyProtection="1">
      <alignment horizontal="center" vertical="center"/>
      <protection/>
    </xf>
    <xf numFmtId="1" fontId="115" fillId="0" borderId="14" xfId="50" applyNumberFormat="1" applyFont="1" applyFill="1" applyBorder="1" applyAlignment="1" applyProtection="1">
      <alignment horizontal="center" vertical="center"/>
      <protection/>
    </xf>
    <xf numFmtId="0" fontId="6" fillId="0" borderId="0" xfId="51" applyFont="1" applyBorder="1" applyAlignment="1" applyProtection="1">
      <alignment horizontal="left" vertical="center" wrapText="1"/>
      <protection/>
    </xf>
    <xf numFmtId="0" fontId="3" fillId="0" borderId="0" xfId="51" applyFont="1" applyBorder="1" applyAlignment="1" applyProtection="1">
      <alignment vertical="center"/>
      <protection/>
    </xf>
    <xf numFmtId="0" fontId="103" fillId="0" borderId="0" xfId="51" applyFont="1" applyAlignment="1" applyProtection="1">
      <alignment horizontal="left" vertical="center" wrapText="1"/>
      <protection/>
    </xf>
    <xf numFmtId="0" fontId="3" fillId="0" borderId="0" xfId="51" applyFont="1" applyAlignment="1" applyProtection="1">
      <alignment vertical="center"/>
      <protection/>
    </xf>
    <xf numFmtId="0" fontId="6" fillId="0" borderId="0" xfId="51" applyFont="1" applyAlignment="1" applyProtection="1">
      <alignment horizontal="left" vertical="center" wrapText="1"/>
      <protection/>
    </xf>
    <xf numFmtId="0" fontId="98" fillId="34" borderId="0" xfId="37" applyFont="1" applyFill="1" applyAlignment="1" applyProtection="1">
      <alignment vertical="center"/>
      <protection/>
    </xf>
    <xf numFmtId="0" fontId="102" fillId="39" borderId="0" xfId="51" applyFont="1" applyFill="1" applyAlignment="1" applyProtection="1">
      <alignment horizontal="center" vertical="center"/>
      <protection/>
    </xf>
    <xf numFmtId="0" fontId="3" fillId="0" borderId="0" xfId="51" applyFont="1" applyProtection="1">
      <alignment/>
      <protection/>
    </xf>
    <xf numFmtId="0" fontId="103" fillId="0" borderId="0" xfId="51" applyFont="1" applyBorder="1" applyAlignment="1" applyProtection="1">
      <alignment horizontal="left" vertical="center" wrapText="1"/>
      <protection/>
    </xf>
    <xf numFmtId="0" fontId="3" fillId="0" borderId="0" xfId="51" applyFont="1" applyBorder="1" applyProtection="1">
      <alignment/>
      <protection/>
    </xf>
    <xf numFmtId="0" fontId="7" fillId="0" borderId="0" xfId="51" applyFont="1" applyBorder="1" applyAlignment="1" applyProtection="1">
      <alignment horizontal="left" vertical="center" wrapText="1"/>
      <protection/>
    </xf>
    <xf numFmtId="0" fontId="3" fillId="0" borderId="0" xfId="51" applyFont="1" applyBorder="1" applyAlignment="1" applyProtection="1">
      <alignment vertical="center" wrapText="1"/>
      <protection/>
    </xf>
    <xf numFmtId="0" fontId="2" fillId="36" borderId="57" xfId="50" applyFont="1" applyFill="1" applyBorder="1" applyAlignment="1" applyProtection="1">
      <alignment horizontal="left" vertical="center" wrapText="1"/>
      <protection/>
    </xf>
    <xf numFmtId="0" fontId="2" fillId="0" borderId="0" xfId="50" applyFont="1" applyFill="1" applyBorder="1" applyAlignment="1" applyProtection="1">
      <alignment horizontal="left" vertical="top" wrapText="1"/>
      <protection/>
    </xf>
    <xf numFmtId="0" fontId="2" fillId="0" borderId="0" xfId="50" applyFont="1" applyFill="1" applyBorder="1" applyAlignment="1" applyProtection="1">
      <alignment horizontal="center" vertical="center"/>
      <protection/>
    </xf>
    <xf numFmtId="0" fontId="2" fillId="36" borderId="116" xfId="50" applyFont="1" applyFill="1" applyBorder="1" applyAlignment="1" applyProtection="1">
      <alignment horizontal="left" vertical="center" wrapText="1"/>
      <protection/>
    </xf>
    <xf numFmtId="0" fontId="2" fillId="0" borderId="0" xfId="50" applyFont="1" applyFill="1" applyBorder="1" applyAlignment="1" applyProtection="1">
      <alignment horizontal="left" vertical="top" wrapText="1"/>
      <protection/>
    </xf>
    <xf numFmtId="0" fontId="2" fillId="36" borderId="40" xfId="50" applyFont="1" applyFill="1" applyBorder="1" applyAlignment="1" applyProtection="1">
      <alignment horizontal="left" vertical="center" wrapText="1"/>
      <protection/>
    </xf>
    <xf numFmtId="0" fontId="2" fillId="0" borderId="0" xfId="50" applyFont="1" applyBorder="1" applyAlignment="1" applyProtection="1">
      <alignment horizontal="left" vertical="center"/>
      <protection/>
    </xf>
    <xf numFmtId="0" fontId="29" fillId="0" borderId="117" xfId="53" applyFont="1" applyFill="1" applyBorder="1" applyAlignment="1" applyProtection="1">
      <alignment horizontal="left" vertical="center" wrapText="1"/>
      <protection/>
    </xf>
    <xf numFmtId="0" fontId="29" fillId="0" borderId="118" xfId="53" applyFont="1" applyFill="1" applyBorder="1" applyAlignment="1" applyProtection="1">
      <alignment horizontal="left" vertical="center" wrapText="1"/>
      <protection/>
    </xf>
    <xf numFmtId="0" fontId="29" fillId="0" borderId="77" xfId="53" applyFont="1" applyFill="1" applyBorder="1" applyAlignment="1" applyProtection="1">
      <alignment horizontal="left" vertical="center" wrapText="1"/>
      <protection/>
    </xf>
    <xf numFmtId="175" fontId="29" fillId="0" borderId="117" xfId="53" applyNumberFormat="1" applyFont="1" applyFill="1" applyBorder="1" applyAlignment="1" applyProtection="1">
      <alignment horizontal="right" vertical="center"/>
      <protection locked="0"/>
    </xf>
    <xf numFmtId="175" fontId="29" fillId="0" borderId="77" xfId="53" applyNumberFormat="1" applyFont="1" applyFill="1" applyBorder="1" applyAlignment="1" applyProtection="1">
      <alignment horizontal="right" vertical="center"/>
      <protection locked="0"/>
    </xf>
    <xf numFmtId="0" fontId="29" fillId="0" borderId="14" xfId="53" applyFont="1" applyFill="1" applyBorder="1" applyAlignment="1" applyProtection="1">
      <alignment horizontal="left" vertical="center" wrapText="1"/>
      <protection/>
    </xf>
    <xf numFmtId="0" fontId="29" fillId="0" borderId="14" xfId="53" applyFont="1" applyFill="1" applyBorder="1" applyAlignment="1" applyProtection="1">
      <alignment horizontal="left" vertical="center"/>
      <protection/>
    </xf>
    <xf numFmtId="175" fontId="29" fillId="0" borderId="14" xfId="53" applyNumberFormat="1" applyFont="1" applyFill="1" applyBorder="1" applyAlignment="1" applyProtection="1">
      <alignment horizontal="right" vertical="center"/>
      <protection locked="0"/>
    </xf>
    <xf numFmtId="0" fontId="29" fillId="0" borderId="14" xfId="53" applyFont="1" applyFill="1" applyBorder="1" applyAlignment="1" applyProtection="1">
      <alignment horizontal="left" vertical="center"/>
      <protection locked="0"/>
    </xf>
    <xf numFmtId="0" fontId="30" fillId="0" borderId="14" xfId="53" applyFont="1" applyFill="1" applyBorder="1" applyAlignment="1" applyProtection="1">
      <alignment horizontal="left" vertical="center" wrapText="1"/>
      <protection/>
    </xf>
    <xf numFmtId="0" fontId="30" fillId="0" borderId="14" xfId="53" applyFont="1" applyFill="1" applyBorder="1" applyAlignment="1" applyProtection="1">
      <alignment horizontal="left" vertical="center"/>
      <protection/>
    </xf>
    <xf numFmtId="175" fontId="30" fillId="0" borderId="14" xfId="53" applyNumberFormat="1" applyFont="1" applyFill="1" applyBorder="1" applyAlignment="1" applyProtection="1">
      <alignment horizontal="right" vertical="center"/>
      <protection locked="0"/>
    </xf>
    <xf numFmtId="0" fontId="30" fillId="0" borderId="14" xfId="53" applyFont="1" applyFill="1" applyBorder="1" applyAlignment="1" applyProtection="1">
      <alignment horizontal="left" vertical="center"/>
      <protection locked="0"/>
    </xf>
    <xf numFmtId="0" fontId="14" fillId="0" borderId="14" xfId="53" applyFont="1" applyFill="1" applyBorder="1" applyAlignment="1" applyProtection="1">
      <alignment horizontal="left" vertical="center" wrapText="1"/>
      <protection/>
    </xf>
    <xf numFmtId="0" fontId="14" fillId="0" borderId="14" xfId="53" applyFont="1" applyFill="1" applyBorder="1" applyAlignment="1" applyProtection="1">
      <alignment horizontal="left" vertical="center"/>
      <protection/>
    </xf>
    <xf numFmtId="175" fontId="14" fillId="0" borderId="14" xfId="53" applyNumberFormat="1" applyFont="1" applyFill="1" applyBorder="1" applyAlignment="1" applyProtection="1">
      <alignment horizontal="right" vertical="center"/>
      <protection/>
    </xf>
    <xf numFmtId="0" fontId="14" fillId="0" borderId="67" xfId="53" applyFont="1" applyFill="1" applyBorder="1" applyAlignment="1" applyProtection="1">
      <alignment horizontal="center" vertical="center"/>
      <protection/>
    </xf>
    <xf numFmtId="0" fontId="15" fillId="0" borderId="67" xfId="53" applyFont="1" applyFill="1" applyBorder="1" applyAlignment="1" applyProtection="1">
      <alignment horizontal="left" vertical="top"/>
      <protection/>
    </xf>
    <xf numFmtId="0" fontId="15" fillId="0" borderId="0" xfId="53" applyFont="1" applyFill="1" applyBorder="1" applyAlignment="1" applyProtection="1">
      <alignment horizontal="left" vertical="center" wrapText="1"/>
      <protection/>
    </xf>
    <xf numFmtId="0" fontId="15" fillId="0" borderId="71" xfId="53" applyFont="1" applyFill="1" applyBorder="1" applyAlignment="1" applyProtection="1">
      <alignment horizontal="left" vertical="center" wrapText="1"/>
      <protection/>
    </xf>
    <xf numFmtId="175" fontId="14" fillId="0" borderId="0" xfId="53" applyNumberFormat="1" applyFont="1" applyFill="1" applyBorder="1" applyAlignment="1" applyProtection="1">
      <alignment horizontal="right" vertical="center"/>
      <protection/>
    </xf>
    <xf numFmtId="175" fontId="14" fillId="0" borderId="71" xfId="53" applyNumberFormat="1" applyFont="1" applyFill="1" applyBorder="1" applyAlignment="1" applyProtection="1">
      <alignment horizontal="right" vertical="center"/>
      <protection/>
    </xf>
    <xf numFmtId="0" fontId="14" fillId="0" borderId="70" xfId="53" applyFont="1" applyFill="1" applyBorder="1" applyAlignment="1" applyProtection="1">
      <alignment horizontal="center" vertical="center"/>
      <protection/>
    </xf>
    <xf numFmtId="0" fontId="15" fillId="0" borderId="0" xfId="53" applyFont="1" applyFill="1" applyBorder="1" applyAlignment="1" applyProtection="1">
      <alignment horizontal="left" vertical="center"/>
      <protection/>
    </xf>
    <xf numFmtId="0" fontId="15" fillId="0" borderId="71" xfId="53" applyFont="1" applyFill="1" applyBorder="1" applyAlignment="1" applyProtection="1">
      <alignment horizontal="left" vertical="center"/>
      <protection/>
    </xf>
    <xf numFmtId="0" fontId="14" fillId="0" borderId="0" xfId="53" applyFont="1" applyFill="1" applyBorder="1" applyAlignment="1" applyProtection="1">
      <alignment horizontal="left" vertical="center"/>
      <protection/>
    </xf>
    <xf numFmtId="0" fontId="14" fillId="0" borderId="71" xfId="53" applyFont="1" applyFill="1" applyBorder="1" applyAlignment="1" applyProtection="1">
      <alignment horizontal="left" vertical="center"/>
      <protection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_BuiltIn_Neutrální 1" xfId="36"/>
    <cellStyle name="Hyperlink" xfId="37"/>
    <cellStyle name="Hypertextový odkaz 2" xfId="38"/>
    <cellStyle name="Chybně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 2" xfId="49"/>
    <cellStyle name="Normální 3" xfId="50"/>
    <cellStyle name="Normální 4" xfId="51"/>
    <cellStyle name="Normální 5" xfId="52"/>
    <cellStyle name="Normální 6" xfId="53"/>
    <cellStyle name="Normální 7" xfId="54"/>
    <cellStyle name="normální_POL.XLS" xfId="55"/>
    <cellStyle name="Poznámka" xfId="56"/>
    <cellStyle name="Percent" xfId="57"/>
    <cellStyle name="Propojená buňka" xfId="58"/>
    <cellStyle name="Správně" xfId="59"/>
    <cellStyle name="Text upozornění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193A7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2FAE7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5837B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rad193A7.tmp" descr="C:\KROSplusData\System\Temp\rad193A7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rad2FAE7.tmp" descr="C:\KROSplusData\System\Temp\rad2FAE7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rad5837B.tmp" descr="C:\KROSplusData\System\Temp\rad5837B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acovn&#237;\Nab&#237;dky%202016\16_10_14_PRO_ROZPOCET\ROZPO&#268;TY\ROZP_a_b_UT_PLY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acovn&#237;\Nab&#237;dky%202016\16_10_14_PRO_ROZPOCET\ROZPO&#268;TY\Lhotka-zt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ts\BUILDpowerS\Templates\Rozpocty\Sablon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racovn&#237;\Nab&#237;dky%202016\16_10_14_PRO_ROZPOCET\ROZPO&#268;TY\Lhotka%20-%20rozpracovan&#253;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racovn&#237;\Nab&#237;dky%202016\16_10_14_PRO_ROZPOCET\ROZPO&#268;TY\Lhotka%20-%20rozpracovan&#253;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Pracovn&#237;\Nab&#237;dky%202016\16_10_14_PRO_ROZPOCET\ROZPO&#268;TY%20PROJEKTANT%202%20KOLO\Lhotka%20-%20Koupali&#353;t&#283;%20Lhotka%20-%201%20etapa-04111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Pracovn&#237;\Nab&#237;dky%202016\16_10_14_PRO_ROZPOCET\&#218;PRAVA%20PROJ\Lhotka%20-%20Koupali&#353;t&#283;%20Lhotka%20-%201%20etapa-0411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01 - přípojka plynu"/>
      <sheetName val="02 - rozvody plynu"/>
      <sheetName val="03 - vytápění"/>
      <sheetName val="Pokyny pro vyplnění"/>
    </sheetNames>
    <sheetDataSet>
      <sheetData sheetId="0">
        <row r="6">
          <cell r="K6" t="str">
            <v>Revitalizace koupaliště Lhotka, Praha 4</v>
          </cell>
        </row>
        <row r="8">
          <cell r="AN8" t="str">
            <v>4.7.2016</v>
          </cell>
        </row>
        <row r="13">
          <cell r="AN13" t="str">
            <v/>
          </cell>
        </row>
        <row r="14">
          <cell r="E14" t="str">
            <v> </v>
          </cell>
          <cell r="AN14" t="str">
            <v/>
          </cell>
        </row>
        <row r="16">
          <cell r="AN16" t="str">
            <v/>
          </cell>
        </row>
        <row r="17">
          <cell r="E17" t="str">
            <v> </v>
          </cell>
          <cell r="AN17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L"/>
      <sheetName val="Kanalizace"/>
      <sheetName val="Vodovod"/>
    </sheetNames>
    <sheetDataSet>
      <sheetData sheetId="0">
        <row r="3">
          <cell r="C3" t="str">
            <v>Revitalizace koupaliště Lhotka, Praha 4</v>
          </cell>
        </row>
        <row r="4">
          <cell r="C4" t="str">
            <v>Městská část Praha 4</v>
          </cell>
        </row>
        <row r="5">
          <cell r="C5" t="str">
            <v>Praha 4, kú. Lhotka 728071</v>
          </cell>
        </row>
        <row r="6">
          <cell r="C6" t="str">
            <v>Dokumentace pro provádění stavby</v>
          </cell>
        </row>
        <row r="7">
          <cell r="C7" t="str">
            <v>D.1.4e zdravotechnické instalace</v>
          </cell>
        </row>
        <row r="8">
          <cell r="C8" t="str">
            <v>SUNCAD s.r.o., náměstí Na Lužinách 3, 155 00 Praha 13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kyny pro vyplnění"/>
      <sheetName val="Stavba"/>
      <sheetName val="VzorPolozky"/>
      <sheetName val="01 1 Pol"/>
      <sheetName val="02 1 Pol"/>
      <sheetName val="03 1 Pol"/>
      <sheetName val="03 2 Pol"/>
      <sheetName val="03 3 - ÚT"/>
      <sheetName val="03 4 - rozvody plynu"/>
      <sheetName val="03 5 VZT"/>
      <sheetName val="03 6 Kanalizace"/>
      <sheetName val="03 6 Vodovod"/>
      <sheetName val="03 7 Elektroinstalace"/>
      <sheetName val="04 01 Pol"/>
      <sheetName val="04 02 Pol"/>
      <sheetName val="04 03 Pol"/>
      <sheetName val="04 04 Pol"/>
      <sheetName val="04 05 Pol"/>
      <sheetName val="04 06 Pol"/>
      <sheetName val="04 07 Pol"/>
      <sheetName val="04 08 Pol"/>
      <sheetName val="04 09 Pol"/>
      <sheetName val="04 10 Pol"/>
      <sheetName val="04 11 Pol"/>
      <sheetName val="04 12 Pol"/>
      <sheetName val="04 13 Pol"/>
      <sheetName val="04 14 Pol"/>
      <sheetName val="05 1 Pol"/>
      <sheetName val="06 1 Pol"/>
      <sheetName val="06 2 Pol"/>
      <sheetName val="01 - přípojka plynu"/>
      <sheetName val="Rekapitulace+"/>
      <sheetName val="Soupis položek+"/>
      <sheetName val="06 5 Pol"/>
      <sheetName val="06 6 Pol"/>
      <sheetName val="07 01 Pol"/>
      <sheetName val="07 02 Pol"/>
      <sheetName val="07 03 Pol"/>
      <sheetName val="07 04 Pol"/>
      <sheetName val="07 05 Pol"/>
      <sheetName val="07 06 Pol"/>
      <sheetName val="07 07 Pol"/>
      <sheetName val="07 08 Pol"/>
      <sheetName val="07 09 Pol"/>
      <sheetName val="07 10 Pol"/>
      <sheetName val="07 11 Pol"/>
      <sheetName val="08 08a Pol"/>
      <sheetName val="08 08b Pol"/>
      <sheetName val="08 08c Pol"/>
      <sheetName val="08 08d Pol"/>
      <sheetName val="08 08e Pol"/>
      <sheetName val="08 08f Pol"/>
      <sheetName val="08 08g Pol"/>
      <sheetName val="08 08h Pol"/>
      <sheetName val="08 08i Pol"/>
    </sheetNames>
    <sheetDataSet>
      <sheetData sheetId="1">
        <row r="24">
          <cell r="G24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okyny pro vyplnění"/>
      <sheetName val="Stavba"/>
      <sheetName val="VzorPolozky"/>
      <sheetName val="01 1 Pol"/>
      <sheetName val="02 1 Pol"/>
      <sheetName val="03 1 Pol"/>
      <sheetName val="03 2 Pol"/>
      <sheetName val="03 3 Pol"/>
      <sheetName val="03 4 Pol"/>
      <sheetName val="03 5 Pol"/>
      <sheetName val="03 6 Pol"/>
      <sheetName val="03 7 Pol"/>
      <sheetName val="03 3 - ÚT"/>
      <sheetName val="03 4 - rozvody plynu"/>
      <sheetName val="03 5 VZT"/>
      <sheetName val="03 6 Kanalizace"/>
      <sheetName val="03 6 Vodovod"/>
      <sheetName val="03 7 Elektroinstalace"/>
      <sheetName val="04 01 Pol"/>
      <sheetName val="04 02 Pol"/>
      <sheetName val="04 03 Pol"/>
      <sheetName val="04 04 Pol"/>
      <sheetName val="04 05 Pol"/>
      <sheetName val="04 06 Pol"/>
      <sheetName val="04 07 Pol"/>
      <sheetName val="04 08 Pol"/>
      <sheetName val="04 09 Pol"/>
      <sheetName val="04 10 Pol"/>
      <sheetName val="04 11 Pol"/>
      <sheetName val="04 12 Pol"/>
      <sheetName val="04 13 Pol"/>
      <sheetName val="04 14 Pol"/>
      <sheetName val="05 1 Pol"/>
      <sheetName val="06 1 Pol"/>
      <sheetName val="06 2 Pol"/>
      <sheetName val="06 3 Pol"/>
      <sheetName val="06 4 Pol"/>
      <sheetName val="01 - přípojka plynu"/>
      <sheetName val="Rekapitulace+"/>
      <sheetName val="Soupis položek+"/>
      <sheetName val="06 5 Pol"/>
      <sheetName val="06 6 Pol"/>
      <sheetName val="07 01 Pol"/>
      <sheetName val="07 02 Pol"/>
      <sheetName val="07 03 Pol"/>
      <sheetName val="07 04 Pol"/>
      <sheetName val="07 05 Pol"/>
      <sheetName val="07 06 Pol"/>
      <sheetName val="07 07 Pol"/>
      <sheetName val="07 08 Pol"/>
      <sheetName val="07 09 Pol"/>
      <sheetName val="07 10 Pol"/>
      <sheetName val="07 11 Pol"/>
      <sheetName val="08 08a Pol"/>
      <sheetName val="08 08b Pol"/>
      <sheetName val="08 08c Pol"/>
      <sheetName val="08 08d Pol"/>
      <sheetName val="08 08e Pol"/>
      <sheetName val="08 08f Pol"/>
      <sheetName val="08 08g Pol"/>
      <sheetName val="08 08h Pol"/>
      <sheetName val="08 08i Pol"/>
    </sheetNames>
    <sheetDataSet>
      <sheetData sheetId="1">
        <row r="23">
          <cell r="G23">
            <v>0</v>
          </cell>
        </row>
        <row r="24">
          <cell r="G24">
            <v>0</v>
          </cell>
        </row>
        <row r="25">
          <cell r="G25">
            <v>76973274.23999998</v>
          </cell>
        </row>
        <row r="26">
          <cell r="G26">
            <v>16164387.590399995</v>
          </cell>
        </row>
        <row r="27">
          <cell r="G27">
            <v>0</v>
          </cell>
        </row>
        <row r="29">
          <cell r="J29" t="str">
            <v>CZK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okyny pro vyplnění"/>
      <sheetName val="Stavba"/>
      <sheetName val="VzorPolozky"/>
      <sheetName val="01 1 Pol"/>
      <sheetName val="02 1 Pol"/>
      <sheetName val="03 1 Pol"/>
      <sheetName val="03 2 Pol"/>
      <sheetName val="03 3 - ÚT"/>
      <sheetName val="03 4 - rozvody plynu"/>
      <sheetName val="03 5 VZT"/>
      <sheetName val="03 6 Kanalizace"/>
      <sheetName val="03 6 Vodovod"/>
      <sheetName val="03 7 Elektroinstalace"/>
      <sheetName val="04 01 Pol"/>
      <sheetName val="04 10 Pol"/>
      <sheetName val="04 11 Pol"/>
      <sheetName val="04 12 Pol"/>
      <sheetName val="04 13 Pol"/>
      <sheetName val="06 1 Pol"/>
      <sheetName val="06 2 Pol"/>
      <sheetName val="06 3 Pol"/>
      <sheetName val="07 01 Pol"/>
      <sheetName val="07 02 Pol"/>
      <sheetName val="07 03 Pol"/>
      <sheetName val="07 04 Pol"/>
      <sheetName val="07 05 Pol"/>
      <sheetName val="07 06 Pol"/>
      <sheetName val="07 07 Pol"/>
      <sheetName val="07 08 Pol"/>
      <sheetName val="07 09 Pol"/>
      <sheetName val="07 10 Pol"/>
      <sheetName val="07 11 Pol"/>
      <sheetName val="08 08a Pol"/>
      <sheetName val="08 08b Pol"/>
      <sheetName val="08 08c Pol"/>
      <sheetName val="08 08d Pol"/>
      <sheetName val="08 08e Pol"/>
      <sheetName val="08 08f Pol"/>
      <sheetName val="08 08g Pol"/>
      <sheetName val="08 08h Pol"/>
      <sheetName val="08 08i Pol"/>
      <sheetName val="09 01 Pol"/>
    </sheetNames>
    <sheetDataSet>
      <sheetData sheetId="1">
        <row r="23">
          <cell r="G23">
            <v>0</v>
          </cell>
        </row>
        <row r="24">
          <cell r="G24">
            <v>0</v>
          </cell>
        </row>
        <row r="25">
          <cell r="G25">
            <v>65397296.6125</v>
          </cell>
        </row>
        <row r="26">
          <cell r="G26">
            <v>13733432.288625</v>
          </cell>
        </row>
        <row r="27">
          <cell r="G27">
            <v>0</v>
          </cell>
        </row>
        <row r="29">
          <cell r="J29" t="str">
            <v>CZK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okyny pro vyplnění"/>
      <sheetName val="Stavba"/>
      <sheetName val="VzorPolozky"/>
      <sheetName val="01 1 Pol"/>
      <sheetName val="02 1 Pol"/>
      <sheetName val="03 1 Pol"/>
      <sheetName val="03 2 Pol"/>
      <sheetName val="03 3 - ÚT"/>
      <sheetName val="03 4 - rozvody plynu"/>
      <sheetName val="03 5 VZT"/>
      <sheetName val="03 6 Kanalizace"/>
      <sheetName val="03 6 Vodovod"/>
      <sheetName val="03 7 Elektroinstalace"/>
      <sheetName val="04 01 Pol"/>
      <sheetName val="04 10 Pol"/>
      <sheetName val="04 11 Pol"/>
      <sheetName val="04 12 Pol"/>
      <sheetName val="04 13 Pol"/>
      <sheetName val="06 1 Pol"/>
      <sheetName val="06 2 Pol"/>
      <sheetName val="06 3 Pol"/>
      <sheetName val="07 01 Pol"/>
      <sheetName val="07 02 Pol"/>
      <sheetName val="07 03 Pol"/>
      <sheetName val="07 04 Pol"/>
      <sheetName val="07 05 Pol"/>
      <sheetName val="07 06 Pol"/>
      <sheetName val="07 07 Pol"/>
      <sheetName val="07 08 Pol"/>
      <sheetName val="07 09 Pol"/>
      <sheetName val="07 10 Pol"/>
      <sheetName val="07 11 Pol"/>
      <sheetName val="08 08a Pol"/>
      <sheetName val="08 08b Pol"/>
      <sheetName val="08 08c Pol"/>
      <sheetName val="08 08d Pol"/>
      <sheetName val="08 08e Pol"/>
      <sheetName val="08 08f Pol"/>
      <sheetName val="08 08g Pol"/>
      <sheetName val="08 08h Pol"/>
      <sheetName val="08 08i Pol"/>
      <sheetName val="09 01 Pol"/>
    </sheetNames>
    <sheetDataSet>
      <sheetData sheetId="1">
        <row r="23">
          <cell r="G23">
            <v>0</v>
          </cell>
        </row>
        <row r="24">
          <cell r="G24">
            <v>0</v>
          </cell>
        </row>
        <row r="25">
          <cell r="G25">
            <v>65397296.6125</v>
          </cell>
        </row>
        <row r="26">
          <cell r="G26">
            <v>13733432.288625</v>
          </cell>
        </row>
        <row r="27">
          <cell r="G27">
            <v>0</v>
          </cell>
        </row>
        <row r="29">
          <cell r="J29" t="str">
            <v>CZK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94"/>
  <sheetViews>
    <sheetView showGridLines="0" zoomScale="70" zoomScaleNormal="70" zoomScalePageLayoutView="0" workbookViewId="0" topLeftCell="A1">
      <pane ySplit="1" topLeftCell="A110" activePane="bottomLeft" state="frozen"/>
      <selection pane="topLeft" activeCell="H111" sqref="H111"/>
      <selection pane="bottomLeft" activeCell="F95" sqref="F95"/>
    </sheetView>
  </sheetViews>
  <sheetFormatPr defaultColWidth="9.28125" defaultRowHeight="15"/>
  <cols>
    <col min="1" max="1" width="8.28125" style="23" customWidth="1"/>
    <col min="2" max="2" width="1.7109375" style="23" customWidth="1"/>
    <col min="3" max="3" width="4.140625" style="23" customWidth="1"/>
    <col min="4" max="4" width="4.28125" style="23" customWidth="1"/>
    <col min="5" max="5" width="17.140625" style="23" customWidth="1"/>
    <col min="6" max="6" width="75.00390625" style="23" customWidth="1"/>
    <col min="7" max="7" width="8.7109375" style="23" customWidth="1"/>
    <col min="8" max="8" width="11.140625" style="23" customWidth="1"/>
    <col min="9" max="9" width="12.7109375" style="23" customWidth="1"/>
    <col min="10" max="10" width="23.421875" style="23" customWidth="1"/>
    <col min="11" max="11" width="15.421875" style="23" customWidth="1"/>
    <col min="12" max="12" width="9.28125" style="23" customWidth="1"/>
    <col min="13" max="18" width="0" style="23" hidden="1" customWidth="1"/>
    <col min="19" max="19" width="8.140625" style="23" hidden="1" customWidth="1"/>
    <col min="20" max="20" width="29.7109375" style="23" hidden="1" customWidth="1"/>
    <col min="21" max="21" width="16.28125" style="23" hidden="1" customWidth="1"/>
    <col min="22" max="22" width="12.28125" style="23" customWidth="1"/>
    <col min="23" max="23" width="16.28125" style="23" customWidth="1"/>
    <col min="24" max="24" width="12.28125" style="23" customWidth="1"/>
    <col min="25" max="25" width="15.00390625" style="23" customWidth="1"/>
    <col min="26" max="26" width="11.00390625" style="23" customWidth="1"/>
    <col min="27" max="27" width="15.00390625" style="23" customWidth="1"/>
    <col min="28" max="28" width="16.28125" style="23" customWidth="1"/>
    <col min="29" max="29" width="11.00390625" style="23" customWidth="1"/>
    <col min="30" max="30" width="15.00390625" style="23" customWidth="1"/>
    <col min="31" max="31" width="16.28125" style="23" customWidth="1"/>
    <col min="32" max="43" width="9.28125" style="23" customWidth="1"/>
    <col min="44" max="65" width="0" style="23" hidden="1" customWidth="1"/>
    <col min="66" max="16384" width="9.28125" style="23" customWidth="1"/>
  </cols>
  <sheetData>
    <row r="1" spans="1:70" ht="21.75" customHeight="1">
      <c r="A1" s="1"/>
      <c r="B1" s="2"/>
      <c r="C1" s="2"/>
      <c r="D1" s="3" t="s">
        <v>0</v>
      </c>
      <c r="E1" s="2"/>
      <c r="F1" s="15" t="s">
        <v>1</v>
      </c>
      <c r="G1" s="605" t="s">
        <v>2</v>
      </c>
      <c r="H1" s="605"/>
      <c r="I1" s="2"/>
      <c r="J1" s="15" t="s">
        <v>3</v>
      </c>
      <c r="K1" s="3" t="s">
        <v>4</v>
      </c>
      <c r="L1" s="15" t="s">
        <v>5</v>
      </c>
      <c r="M1" s="15"/>
      <c r="N1" s="15"/>
      <c r="O1" s="15"/>
      <c r="P1" s="15"/>
      <c r="Q1" s="15"/>
      <c r="R1" s="15"/>
      <c r="S1" s="15"/>
      <c r="T1" s="15"/>
      <c r="U1" s="4"/>
      <c r="V1" s="4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</row>
    <row r="2" spans="3:46" ht="36.75" customHeight="1">
      <c r="L2" s="606" t="s">
        <v>6</v>
      </c>
      <c r="M2" s="607"/>
      <c r="N2" s="607"/>
      <c r="O2" s="607"/>
      <c r="P2" s="607"/>
      <c r="Q2" s="607"/>
      <c r="R2" s="607"/>
      <c r="S2" s="607"/>
      <c r="T2" s="607"/>
      <c r="U2" s="607"/>
      <c r="V2" s="607"/>
      <c r="AT2" s="24" t="s">
        <v>7</v>
      </c>
    </row>
    <row r="3" spans="2:46" ht="6.75" customHeight="1">
      <c r="B3" s="25"/>
      <c r="C3" s="26"/>
      <c r="D3" s="26"/>
      <c r="E3" s="26"/>
      <c r="F3" s="26"/>
      <c r="G3" s="26"/>
      <c r="H3" s="26"/>
      <c r="I3" s="26"/>
      <c r="J3" s="26"/>
      <c r="K3" s="27"/>
      <c r="AT3" s="24" t="s">
        <v>8</v>
      </c>
    </row>
    <row r="4" spans="2:46" ht="36.75" customHeight="1">
      <c r="B4" s="28"/>
      <c r="C4" s="29"/>
      <c r="D4" s="30" t="s">
        <v>9</v>
      </c>
      <c r="E4" s="29"/>
      <c r="F4" s="29"/>
      <c r="G4" s="29"/>
      <c r="H4" s="29"/>
      <c r="I4" s="29"/>
      <c r="J4" s="29"/>
      <c r="K4" s="31"/>
      <c r="M4" s="32" t="s">
        <v>10</v>
      </c>
      <c r="AT4" s="24" t="s">
        <v>11</v>
      </c>
    </row>
    <row r="5" spans="2:11" ht="6.75" customHeight="1">
      <c r="B5" s="28"/>
      <c r="C5" s="29"/>
      <c r="D5" s="29"/>
      <c r="E5" s="29"/>
      <c r="F5" s="29"/>
      <c r="G5" s="29"/>
      <c r="H5" s="29"/>
      <c r="I5" s="29"/>
      <c r="J5" s="29"/>
      <c r="K5" s="31"/>
    </row>
    <row r="6" spans="2:11" ht="15">
      <c r="B6" s="28"/>
      <c r="C6" s="29"/>
      <c r="D6" s="33" t="s">
        <v>12</v>
      </c>
      <c r="E6" s="29"/>
      <c r="F6" s="29"/>
      <c r="G6" s="29"/>
      <c r="H6" s="29"/>
      <c r="I6" s="29"/>
      <c r="J6" s="29"/>
      <c r="K6" s="31"/>
    </row>
    <row r="7" spans="2:11" ht="22.5" customHeight="1">
      <c r="B7" s="28"/>
      <c r="C7" s="29"/>
      <c r="D7" s="29"/>
      <c r="E7" s="608" t="str">
        <f>'[1]Rekapitulace stavby'!K6</f>
        <v>Revitalizace koupaliště Lhotka, Praha 4</v>
      </c>
      <c r="F7" s="609"/>
      <c r="G7" s="609"/>
      <c r="H7" s="609"/>
      <c r="I7" s="29"/>
      <c r="J7" s="29"/>
      <c r="K7" s="31"/>
    </row>
    <row r="8" spans="2:11" s="34" customFormat="1" ht="15">
      <c r="B8" s="35"/>
      <c r="C8" s="36"/>
      <c r="D8" s="33" t="s">
        <v>13</v>
      </c>
      <c r="E8" s="36"/>
      <c r="F8" s="36"/>
      <c r="G8" s="36"/>
      <c r="H8" s="36"/>
      <c r="I8" s="36"/>
      <c r="J8" s="36"/>
      <c r="K8" s="37"/>
    </row>
    <row r="9" spans="2:11" s="34" customFormat="1" ht="36.75" customHeight="1">
      <c r="B9" s="35"/>
      <c r="C9" s="36"/>
      <c r="D9" s="36"/>
      <c r="E9" s="600" t="s">
        <v>14</v>
      </c>
      <c r="F9" s="601"/>
      <c r="G9" s="601"/>
      <c r="H9" s="601"/>
      <c r="I9" s="36"/>
      <c r="J9" s="36"/>
      <c r="K9" s="37"/>
    </row>
    <row r="10" spans="2:11" s="34" customFormat="1" ht="13.5">
      <c r="B10" s="35"/>
      <c r="C10" s="36"/>
      <c r="D10" s="36"/>
      <c r="E10" s="36"/>
      <c r="F10" s="36"/>
      <c r="G10" s="36"/>
      <c r="H10" s="36"/>
      <c r="I10" s="36"/>
      <c r="J10" s="36"/>
      <c r="K10" s="37"/>
    </row>
    <row r="11" spans="2:11" s="34" customFormat="1" ht="14.25" customHeight="1">
      <c r="B11" s="35"/>
      <c r="C11" s="36"/>
      <c r="D11" s="33" t="s">
        <v>15</v>
      </c>
      <c r="E11" s="36"/>
      <c r="F11" s="38" t="s">
        <v>16</v>
      </c>
      <c r="G11" s="36"/>
      <c r="H11" s="36"/>
      <c r="I11" s="33" t="s">
        <v>17</v>
      </c>
      <c r="J11" s="38" t="s">
        <v>16</v>
      </c>
      <c r="K11" s="37"/>
    </row>
    <row r="12" spans="2:11" s="34" customFormat="1" ht="14.25" customHeight="1">
      <c r="B12" s="35"/>
      <c r="C12" s="36"/>
      <c r="D12" s="33" t="s">
        <v>18</v>
      </c>
      <c r="E12" s="36"/>
      <c r="F12" s="38" t="s">
        <v>19</v>
      </c>
      <c r="G12" s="36"/>
      <c r="H12" s="36"/>
      <c r="I12" s="33" t="s">
        <v>20</v>
      </c>
      <c r="J12" s="39" t="str">
        <f>'[1]Rekapitulace stavby'!AN8</f>
        <v>4.7.2016</v>
      </c>
      <c r="K12" s="37"/>
    </row>
    <row r="13" spans="2:11" s="34" customFormat="1" ht="10.5" customHeight="1">
      <c r="B13" s="35"/>
      <c r="C13" s="36"/>
      <c r="D13" s="36"/>
      <c r="E13" s="36"/>
      <c r="F13" s="36"/>
      <c r="G13" s="36"/>
      <c r="H13" s="36"/>
      <c r="I13" s="36"/>
      <c r="J13" s="36"/>
      <c r="K13" s="37"/>
    </row>
    <row r="14" spans="2:11" s="34" customFormat="1" ht="14.25" customHeight="1">
      <c r="B14" s="35"/>
      <c r="C14" s="36"/>
      <c r="D14" s="33" t="s">
        <v>21</v>
      </c>
      <c r="E14" s="36"/>
      <c r="F14" s="36"/>
      <c r="G14" s="36"/>
      <c r="H14" s="36"/>
      <c r="I14" s="33" t="s">
        <v>22</v>
      </c>
      <c r="J14" s="38" t="s">
        <v>16</v>
      </c>
      <c r="K14" s="37"/>
    </row>
    <row r="15" spans="2:11" s="34" customFormat="1" ht="18" customHeight="1">
      <c r="B15" s="35"/>
      <c r="C15" s="36"/>
      <c r="D15" s="36"/>
      <c r="E15" s="38" t="s">
        <v>23</v>
      </c>
      <c r="F15" s="36"/>
      <c r="G15" s="36"/>
      <c r="H15" s="36"/>
      <c r="I15" s="33" t="s">
        <v>24</v>
      </c>
      <c r="J15" s="38" t="s">
        <v>16</v>
      </c>
      <c r="K15" s="37"/>
    </row>
    <row r="16" spans="2:11" s="34" customFormat="1" ht="6.75" customHeight="1">
      <c r="B16" s="35"/>
      <c r="C16" s="36"/>
      <c r="D16" s="36"/>
      <c r="E16" s="36"/>
      <c r="F16" s="36"/>
      <c r="G16" s="36"/>
      <c r="H16" s="36"/>
      <c r="I16" s="36"/>
      <c r="J16" s="36"/>
      <c r="K16" s="37"/>
    </row>
    <row r="17" spans="2:11" s="34" customFormat="1" ht="14.25" customHeight="1">
      <c r="B17" s="35"/>
      <c r="C17" s="36"/>
      <c r="D17" s="33" t="s">
        <v>25</v>
      </c>
      <c r="E17" s="36"/>
      <c r="F17" s="36"/>
      <c r="G17" s="36"/>
      <c r="H17" s="36"/>
      <c r="I17" s="33" t="s">
        <v>22</v>
      </c>
      <c r="J17" s="38">
        <f>IF('[1]Rekapitulace stavby'!AN13="Vyplň údaj","",IF('[1]Rekapitulace stavby'!AN13="","",'[1]Rekapitulace stavby'!AN13))</f>
      </c>
      <c r="K17" s="37"/>
    </row>
    <row r="18" spans="2:11" s="34" customFormat="1" ht="18" customHeight="1">
      <c r="B18" s="35"/>
      <c r="C18" s="36"/>
      <c r="D18" s="36"/>
      <c r="E18" s="38" t="str">
        <f>IF('[1]Rekapitulace stavby'!E14="Vyplň údaj","",IF('[1]Rekapitulace stavby'!E14="","",'[1]Rekapitulace stavby'!E14))</f>
        <v> </v>
      </c>
      <c r="F18" s="36"/>
      <c r="G18" s="36"/>
      <c r="H18" s="36"/>
      <c r="I18" s="33" t="s">
        <v>24</v>
      </c>
      <c r="J18" s="38">
        <f>IF('[1]Rekapitulace stavby'!AN14="Vyplň údaj","",IF('[1]Rekapitulace stavby'!AN14="","",'[1]Rekapitulace stavby'!AN14))</f>
      </c>
      <c r="K18" s="37"/>
    </row>
    <row r="19" spans="2:11" s="34" customFormat="1" ht="6.75" customHeight="1">
      <c r="B19" s="35"/>
      <c r="C19" s="36"/>
      <c r="D19" s="36"/>
      <c r="E19" s="36"/>
      <c r="F19" s="36"/>
      <c r="G19" s="36"/>
      <c r="H19" s="36"/>
      <c r="I19" s="36"/>
      <c r="J19" s="36"/>
      <c r="K19" s="37"/>
    </row>
    <row r="20" spans="2:11" s="34" customFormat="1" ht="14.25" customHeight="1">
      <c r="B20" s="35"/>
      <c r="C20" s="36"/>
      <c r="D20" s="33" t="s">
        <v>26</v>
      </c>
      <c r="E20" s="36"/>
      <c r="F20" s="36"/>
      <c r="G20" s="36"/>
      <c r="H20" s="36"/>
      <c r="I20" s="33" t="s">
        <v>22</v>
      </c>
      <c r="J20" s="38">
        <f>IF('[1]Rekapitulace stavby'!AN16="","",'[1]Rekapitulace stavby'!AN16)</f>
      </c>
      <c r="K20" s="37"/>
    </row>
    <row r="21" spans="2:11" s="34" customFormat="1" ht="18" customHeight="1">
      <c r="B21" s="35"/>
      <c r="C21" s="36"/>
      <c r="D21" s="36"/>
      <c r="E21" s="38" t="str">
        <f>IF('[1]Rekapitulace stavby'!E17="","",'[1]Rekapitulace stavby'!E17)</f>
        <v> </v>
      </c>
      <c r="F21" s="36"/>
      <c r="G21" s="36"/>
      <c r="H21" s="36"/>
      <c r="I21" s="33" t="s">
        <v>24</v>
      </c>
      <c r="J21" s="38">
        <f>IF('[1]Rekapitulace stavby'!AN17="","",'[1]Rekapitulace stavby'!AN17)</f>
      </c>
      <c r="K21" s="37"/>
    </row>
    <row r="22" spans="2:11" s="34" customFormat="1" ht="6.75" customHeight="1">
      <c r="B22" s="35"/>
      <c r="C22" s="36"/>
      <c r="D22" s="36"/>
      <c r="E22" s="36"/>
      <c r="F22" s="36"/>
      <c r="G22" s="36"/>
      <c r="H22" s="36"/>
      <c r="I22" s="36"/>
      <c r="J22" s="36"/>
      <c r="K22" s="37"/>
    </row>
    <row r="23" spans="2:11" s="34" customFormat="1" ht="14.25" customHeight="1">
      <c r="B23" s="35"/>
      <c r="C23" s="36"/>
      <c r="D23" s="33" t="s">
        <v>27</v>
      </c>
      <c r="E23" s="36"/>
      <c r="F23" s="36"/>
      <c r="G23" s="36"/>
      <c r="H23" s="36"/>
      <c r="I23" s="36"/>
      <c r="J23" s="36"/>
      <c r="K23" s="37"/>
    </row>
    <row r="24" spans="2:11" s="43" customFormat="1" ht="134.25" customHeight="1">
      <c r="B24" s="40"/>
      <c r="C24" s="41"/>
      <c r="D24" s="41"/>
      <c r="E24" s="610" t="s">
        <v>28</v>
      </c>
      <c r="F24" s="611"/>
      <c r="G24" s="611"/>
      <c r="H24" s="611"/>
      <c r="I24" s="41"/>
      <c r="J24" s="41"/>
      <c r="K24" s="42"/>
    </row>
    <row r="25" spans="2:11" s="34" customFormat="1" ht="6.75" customHeight="1">
      <c r="B25" s="35"/>
      <c r="C25" s="36"/>
      <c r="D25" s="36"/>
      <c r="E25" s="36"/>
      <c r="F25" s="36"/>
      <c r="G25" s="36"/>
      <c r="H25" s="36"/>
      <c r="I25" s="36"/>
      <c r="J25" s="36"/>
      <c r="K25" s="37"/>
    </row>
    <row r="26" spans="2:11" s="34" customFormat="1" ht="6.75" customHeight="1">
      <c r="B26" s="35"/>
      <c r="C26" s="36"/>
      <c r="D26" s="44"/>
      <c r="E26" s="44"/>
      <c r="F26" s="44"/>
      <c r="G26" s="44"/>
      <c r="H26" s="44"/>
      <c r="I26" s="44"/>
      <c r="J26" s="44"/>
      <c r="K26" s="45"/>
    </row>
    <row r="27" spans="2:11" s="34" customFormat="1" ht="24.75" customHeight="1">
      <c r="B27" s="35"/>
      <c r="C27" s="36"/>
      <c r="D27" s="46" t="s">
        <v>29</v>
      </c>
      <c r="E27" s="36"/>
      <c r="F27" s="36"/>
      <c r="G27" s="36"/>
      <c r="H27" s="36"/>
      <c r="I27" s="36"/>
      <c r="J27" s="47">
        <f>ROUND(J87,2)</f>
        <v>0</v>
      </c>
      <c r="K27" s="37"/>
    </row>
    <row r="28" spans="2:11" s="34" customFormat="1" ht="6.75" customHeight="1">
      <c r="B28" s="35"/>
      <c r="C28" s="36"/>
      <c r="D28" s="44"/>
      <c r="E28" s="44"/>
      <c r="F28" s="44"/>
      <c r="G28" s="44"/>
      <c r="H28" s="44"/>
      <c r="I28" s="44"/>
      <c r="J28" s="44"/>
      <c r="K28" s="45"/>
    </row>
    <row r="29" spans="2:11" s="34" customFormat="1" ht="14.25" customHeight="1">
      <c r="B29" s="35"/>
      <c r="C29" s="36"/>
      <c r="D29" s="36"/>
      <c r="E29" s="36"/>
      <c r="F29" s="48" t="s">
        <v>30</v>
      </c>
      <c r="G29" s="36"/>
      <c r="H29" s="36"/>
      <c r="I29" s="48" t="s">
        <v>31</v>
      </c>
      <c r="J29" s="48" t="s">
        <v>32</v>
      </c>
      <c r="K29" s="37"/>
    </row>
    <row r="30" spans="2:11" s="34" customFormat="1" ht="14.25" customHeight="1">
      <c r="B30" s="35"/>
      <c r="C30" s="36"/>
      <c r="D30" s="49" t="s">
        <v>33</v>
      </c>
      <c r="E30" s="49" t="s">
        <v>34</v>
      </c>
      <c r="F30" s="50">
        <f>ROUND(SUM(BE87:BE292),2)</f>
        <v>0</v>
      </c>
      <c r="G30" s="36"/>
      <c r="H30" s="36"/>
      <c r="I30" s="51">
        <v>0.21</v>
      </c>
      <c r="J30" s="50">
        <f>ROUND(ROUND((SUM(BE87:BE292)),2)*I30,2)</f>
        <v>0</v>
      </c>
      <c r="K30" s="37"/>
    </row>
    <row r="31" spans="2:11" s="34" customFormat="1" ht="14.25" customHeight="1">
      <c r="B31" s="35"/>
      <c r="C31" s="36"/>
      <c r="D31" s="36"/>
      <c r="E31" s="49" t="s">
        <v>35</v>
      </c>
      <c r="F31" s="50">
        <f>ROUND(SUM(BF87:BF292),2)</f>
        <v>0</v>
      </c>
      <c r="G31" s="36"/>
      <c r="H31" s="36"/>
      <c r="I31" s="51">
        <v>0.15</v>
      </c>
      <c r="J31" s="50">
        <f>ROUND(ROUND((SUM(BF87:BF292)),2)*I31,2)</f>
        <v>0</v>
      </c>
      <c r="K31" s="37"/>
    </row>
    <row r="32" spans="2:11" s="34" customFormat="1" ht="14.25" customHeight="1" hidden="1">
      <c r="B32" s="35"/>
      <c r="C32" s="36"/>
      <c r="D32" s="36"/>
      <c r="E32" s="49" t="s">
        <v>36</v>
      </c>
      <c r="F32" s="50">
        <f>ROUND(SUM(BG87:BG292),2)</f>
        <v>0</v>
      </c>
      <c r="G32" s="36"/>
      <c r="H32" s="36"/>
      <c r="I32" s="51">
        <v>0.21</v>
      </c>
      <c r="J32" s="50">
        <v>0</v>
      </c>
      <c r="K32" s="37"/>
    </row>
    <row r="33" spans="2:11" s="34" customFormat="1" ht="14.25" customHeight="1" hidden="1">
      <c r="B33" s="35"/>
      <c r="C33" s="36"/>
      <c r="D33" s="36"/>
      <c r="E33" s="49" t="s">
        <v>37</v>
      </c>
      <c r="F33" s="50">
        <f>ROUND(SUM(BH87:BH292),2)</f>
        <v>0</v>
      </c>
      <c r="G33" s="36"/>
      <c r="H33" s="36"/>
      <c r="I33" s="51">
        <v>0.15</v>
      </c>
      <c r="J33" s="50">
        <v>0</v>
      </c>
      <c r="K33" s="37"/>
    </row>
    <row r="34" spans="2:11" s="34" customFormat="1" ht="14.25" customHeight="1" hidden="1">
      <c r="B34" s="35"/>
      <c r="C34" s="36"/>
      <c r="D34" s="36"/>
      <c r="E34" s="49" t="s">
        <v>38</v>
      </c>
      <c r="F34" s="50">
        <f>ROUND(SUM(BI87:BI292),2)</f>
        <v>0</v>
      </c>
      <c r="G34" s="36"/>
      <c r="H34" s="36"/>
      <c r="I34" s="51">
        <v>0</v>
      </c>
      <c r="J34" s="50">
        <v>0</v>
      </c>
      <c r="K34" s="37"/>
    </row>
    <row r="35" spans="2:11" s="34" customFormat="1" ht="6.75" customHeight="1">
      <c r="B35" s="35"/>
      <c r="C35" s="36"/>
      <c r="D35" s="36"/>
      <c r="E35" s="36"/>
      <c r="F35" s="36"/>
      <c r="G35" s="36"/>
      <c r="H35" s="36"/>
      <c r="I35" s="36"/>
      <c r="J35" s="36"/>
      <c r="K35" s="37"/>
    </row>
    <row r="36" spans="2:11" s="34" customFormat="1" ht="24.75" customHeight="1">
      <c r="B36" s="35"/>
      <c r="C36" s="52"/>
      <c r="D36" s="53" t="s">
        <v>39</v>
      </c>
      <c r="E36" s="54"/>
      <c r="F36" s="54"/>
      <c r="G36" s="55" t="s">
        <v>40</v>
      </c>
      <c r="H36" s="56" t="s">
        <v>41</v>
      </c>
      <c r="I36" s="54"/>
      <c r="J36" s="57">
        <f>SUM(J27:J34)</f>
        <v>0</v>
      </c>
      <c r="K36" s="58"/>
    </row>
    <row r="37" spans="2:11" s="34" customFormat="1" ht="14.25" customHeight="1">
      <c r="B37" s="59"/>
      <c r="C37" s="60"/>
      <c r="D37" s="60"/>
      <c r="E37" s="60"/>
      <c r="F37" s="60"/>
      <c r="G37" s="60"/>
      <c r="H37" s="60"/>
      <c r="I37" s="60"/>
      <c r="J37" s="60"/>
      <c r="K37" s="61"/>
    </row>
    <row r="41" spans="2:11" s="34" customFormat="1" ht="6.75" customHeight="1">
      <c r="B41" s="62"/>
      <c r="C41" s="63"/>
      <c r="D41" s="63"/>
      <c r="E41" s="63"/>
      <c r="F41" s="63"/>
      <c r="G41" s="63"/>
      <c r="H41" s="63"/>
      <c r="I41" s="63"/>
      <c r="J41" s="63"/>
      <c r="K41" s="64"/>
    </row>
    <row r="42" spans="2:11" s="34" customFormat="1" ht="36.75" customHeight="1">
      <c r="B42" s="35"/>
      <c r="C42" s="30" t="s">
        <v>42</v>
      </c>
      <c r="D42" s="36"/>
      <c r="E42" s="36"/>
      <c r="F42" s="36"/>
      <c r="G42" s="36"/>
      <c r="H42" s="36"/>
      <c r="I42" s="36"/>
      <c r="J42" s="36"/>
      <c r="K42" s="37"/>
    </row>
    <row r="43" spans="2:11" s="34" customFormat="1" ht="6.75" customHeight="1">
      <c r="B43" s="35"/>
      <c r="C43" s="36"/>
      <c r="D43" s="36"/>
      <c r="E43" s="36"/>
      <c r="F43" s="36"/>
      <c r="G43" s="36"/>
      <c r="H43" s="36"/>
      <c r="I43" s="36"/>
      <c r="J43" s="36"/>
      <c r="K43" s="37"/>
    </row>
    <row r="44" spans="2:11" s="34" customFormat="1" ht="14.25" customHeight="1">
      <c r="B44" s="35"/>
      <c r="C44" s="33" t="s">
        <v>12</v>
      </c>
      <c r="D44" s="36"/>
      <c r="E44" s="36"/>
      <c r="F44" s="36"/>
      <c r="G44" s="36"/>
      <c r="H44" s="36"/>
      <c r="I44" s="36"/>
      <c r="J44" s="36"/>
      <c r="K44" s="37"/>
    </row>
    <row r="45" spans="2:11" s="34" customFormat="1" ht="22.5" customHeight="1">
      <c r="B45" s="35"/>
      <c r="C45" s="36"/>
      <c r="D45" s="36"/>
      <c r="E45" s="608" t="str">
        <f>E7</f>
        <v>Revitalizace koupaliště Lhotka, Praha 4</v>
      </c>
      <c r="F45" s="601"/>
      <c r="G45" s="601"/>
      <c r="H45" s="601"/>
      <c r="I45" s="36"/>
      <c r="J45" s="36"/>
      <c r="K45" s="37"/>
    </row>
    <row r="46" spans="2:11" s="34" customFormat="1" ht="14.25" customHeight="1">
      <c r="B46" s="35"/>
      <c r="C46" s="33" t="s">
        <v>13</v>
      </c>
      <c r="D46" s="36"/>
      <c r="E46" s="36"/>
      <c r="F46" s="36"/>
      <c r="G46" s="36"/>
      <c r="H46" s="36"/>
      <c r="I46" s="36"/>
      <c r="J46" s="36"/>
      <c r="K46" s="37"/>
    </row>
    <row r="47" spans="2:11" s="34" customFormat="1" ht="23.25" customHeight="1">
      <c r="B47" s="35"/>
      <c r="C47" s="36"/>
      <c r="D47" s="36"/>
      <c r="E47" s="600" t="str">
        <f>E9</f>
        <v>03 - vytápění</v>
      </c>
      <c r="F47" s="601"/>
      <c r="G47" s="601"/>
      <c r="H47" s="601"/>
      <c r="I47" s="36"/>
      <c r="J47" s="36"/>
      <c r="K47" s="37"/>
    </row>
    <row r="48" spans="2:11" s="34" customFormat="1" ht="6.75" customHeight="1">
      <c r="B48" s="35"/>
      <c r="C48" s="36"/>
      <c r="D48" s="36"/>
      <c r="E48" s="36"/>
      <c r="F48" s="36"/>
      <c r="G48" s="36"/>
      <c r="H48" s="36"/>
      <c r="I48" s="36"/>
      <c r="J48" s="36"/>
      <c r="K48" s="37"/>
    </row>
    <row r="49" spans="2:11" s="34" customFormat="1" ht="18" customHeight="1">
      <c r="B49" s="35"/>
      <c r="C49" s="33" t="s">
        <v>18</v>
      </c>
      <c r="D49" s="36"/>
      <c r="E49" s="36"/>
      <c r="F49" s="38" t="str">
        <f>F12</f>
        <v>Praha</v>
      </c>
      <c r="G49" s="36"/>
      <c r="H49" s="36"/>
      <c r="I49" s="33" t="s">
        <v>20</v>
      </c>
      <c r="J49" s="39" t="str">
        <f>IF(J12="","",J12)</f>
        <v>4.7.2016</v>
      </c>
      <c r="K49" s="37"/>
    </row>
    <row r="50" spans="2:11" s="34" customFormat="1" ht="6.75" customHeight="1">
      <c r="B50" s="35"/>
      <c r="C50" s="36"/>
      <c r="D50" s="36"/>
      <c r="E50" s="36"/>
      <c r="F50" s="36"/>
      <c r="G50" s="36"/>
      <c r="H50" s="36"/>
      <c r="I50" s="36"/>
      <c r="J50" s="36"/>
      <c r="K50" s="37"/>
    </row>
    <row r="51" spans="2:11" s="34" customFormat="1" ht="15">
      <c r="B51" s="35"/>
      <c r="C51" s="33" t="s">
        <v>21</v>
      </c>
      <c r="D51" s="36"/>
      <c r="E51" s="36"/>
      <c r="F51" s="38" t="str">
        <f>E15</f>
        <v>Městská část Praha 4, Antala Staška 2059/80b</v>
      </c>
      <c r="G51" s="36"/>
      <c r="H51" s="36"/>
      <c r="I51" s="33" t="s">
        <v>26</v>
      </c>
      <c r="J51" s="38" t="str">
        <f>E21</f>
        <v> </v>
      </c>
      <c r="K51" s="37"/>
    </row>
    <row r="52" spans="2:11" s="34" customFormat="1" ht="14.25" customHeight="1">
      <c r="B52" s="35"/>
      <c r="C52" s="33" t="s">
        <v>25</v>
      </c>
      <c r="D52" s="36"/>
      <c r="E52" s="36"/>
      <c r="F52" s="38" t="str">
        <f>IF(E18="","",E18)</f>
        <v> </v>
      </c>
      <c r="G52" s="36"/>
      <c r="H52" s="36"/>
      <c r="I52" s="36"/>
      <c r="J52" s="36"/>
      <c r="K52" s="37"/>
    </row>
    <row r="53" spans="2:11" s="34" customFormat="1" ht="9.75" customHeight="1">
      <c r="B53" s="35"/>
      <c r="C53" s="36"/>
      <c r="D53" s="36"/>
      <c r="E53" s="36"/>
      <c r="F53" s="36"/>
      <c r="G53" s="36"/>
      <c r="H53" s="36"/>
      <c r="I53" s="36"/>
      <c r="J53" s="36"/>
      <c r="K53" s="37"/>
    </row>
    <row r="54" spans="2:11" s="34" customFormat="1" ht="29.25" customHeight="1">
      <c r="B54" s="35"/>
      <c r="C54" s="65" t="s">
        <v>43</v>
      </c>
      <c r="D54" s="52"/>
      <c r="E54" s="52"/>
      <c r="F54" s="52"/>
      <c r="G54" s="52"/>
      <c r="H54" s="52"/>
      <c r="I54" s="52"/>
      <c r="J54" s="66" t="s">
        <v>44</v>
      </c>
      <c r="K54" s="67"/>
    </row>
    <row r="55" spans="2:11" s="34" customFormat="1" ht="9.75" customHeight="1">
      <c r="B55" s="35"/>
      <c r="C55" s="36"/>
      <c r="D55" s="36"/>
      <c r="E55" s="36"/>
      <c r="F55" s="36"/>
      <c r="G55" s="36"/>
      <c r="H55" s="36"/>
      <c r="I55" s="36"/>
      <c r="J55" s="36"/>
      <c r="K55" s="37"/>
    </row>
    <row r="56" spans="2:47" s="34" customFormat="1" ht="29.25" customHeight="1">
      <c r="B56" s="35"/>
      <c r="C56" s="68" t="s">
        <v>45</v>
      </c>
      <c r="D56" s="36"/>
      <c r="E56" s="36"/>
      <c r="F56" s="36"/>
      <c r="G56" s="36"/>
      <c r="H56" s="36"/>
      <c r="I56" s="36"/>
      <c r="J56" s="47">
        <f>J87</f>
        <v>0</v>
      </c>
      <c r="K56" s="37"/>
      <c r="AU56" s="24" t="s">
        <v>46</v>
      </c>
    </row>
    <row r="57" spans="2:11" s="75" customFormat="1" ht="24.75" customHeight="1">
      <c r="B57" s="69"/>
      <c r="C57" s="70"/>
      <c r="D57" s="71" t="s">
        <v>47</v>
      </c>
      <c r="E57" s="72"/>
      <c r="F57" s="72"/>
      <c r="G57" s="72"/>
      <c r="H57" s="72"/>
      <c r="I57" s="72"/>
      <c r="J57" s="73">
        <f>J88</f>
        <v>0</v>
      </c>
      <c r="K57" s="74"/>
    </row>
    <row r="58" spans="2:11" s="82" customFormat="1" ht="19.5" customHeight="1">
      <c r="B58" s="76"/>
      <c r="C58" s="77"/>
      <c r="D58" s="78" t="s">
        <v>48</v>
      </c>
      <c r="E58" s="79"/>
      <c r="F58" s="79"/>
      <c r="G58" s="79"/>
      <c r="H58" s="79"/>
      <c r="I58" s="79"/>
      <c r="J58" s="80">
        <f>J89</f>
        <v>0</v>
      </c>
      <c r="K58" s="81"/>
    </row>
    <row r="59" spans="2:11" s="82" customFormat="1" ht="19.5" customHeight="1">
      <c r="B59" s="76"/>
      <c r="C59" s="77"/>
      <c r="D59" s="78" t="s">
        <v>49</v>
      </c>
      <c r="E59" s="79"/>
      <c r="F59" s="79"/>
      <c r="G59" s="79"/>
      <c r="H59" s="79"/>
      <c r="I59" s="79"/>
      <c r="J59" s="80">
        <f>J116</f>
        <v>0</v>
      </c>
      <c r="K59" s="81"/>
    </row>
    <row r="60" spans="2:11" s="82" customFormat="1" ht="19.5" customHeight="1">
      <c r="B60" s="76"/>
      <c r="C60" s="77"/>
      <c r="D60" s="78" t="s">
        <v>50</v>
      </c>
      <c r="E60" s="79"/>
      <c r="F60" s="79"/>
      <c r="G60" s="79"/>
      <c r="H60" s="79"/>
      <c r="I60" s="79"/>
      <c r="J60" s="80">
        <f>J125</f>
        <v>0</v>
      </c>
      <c r="K60" s="81"/>
    </row>
    <row r="61" spans="2:11" s="82" customFormat="1" ht="19.5" customHeight="1">
      <c r="B61" s="76"/>
      <c r="C61" s="77"/>
      <c r="D61" s="78" t="s">
        <v>51</v>
      </c>
      <c r="E61" s="79"/>
      <c r="F61" s="79"/>
      <c r="G61" s="79"/>
      <c r="H61" s="79"/>
      <c r="I61" s="79"/>
      <c r="J61" s="80">
        <f>J146</f>
        <v>0</v>
      </c>
      <c r="K61" s="81"/>
    </row>
    <row r="62" spans="2:11" s="82" customFormat="1" ht="19.5" customHeight="1">
      <c r="B62" s="76"/>
      <c r="C62" s="77"/>
      <c r="D62" s="78" t="s">
        <v>52</v>
      </c>
      <c r="E62" s="79"/>
      <c r="F62" s="79"/>
      <c r="G62" s="79"/>
      <c r="H62" s="79"/>
      <c r="I62" s="79"/>
      <c r="J62" s="80">
        <f>J171</f>
        <v>0</v>
      </c>
      <c r="K62" s="81"/>
    </row>
    <row r="63" spans="2:11" s="82" customFormat="1" ht="19.5" customHeight="1">
      <c r="B63" s="76"/>
      <c r="C63" s="77"/>
      <c r="D63" s="78" t="s">
        <v>53</v>
      </c>
      <c r="E63" s="79"/>
      <c r="F63" s="79"/>
      <c r="G63" s="79"/>
      <c r="H63" s="79"/>
      <c r="I63" s="79"/>
      <c r="J63" s="80">
        <f>J202</f>
        <v>0</v>
      </c>
      <c r="K63" s="81"/>
    </row>
    <row r="64" spans="2:11" s="82" customFormat="1" ht="19.5" customHeight="1">
      <c r="B64" s="76"/>
      <c r="C64" s="77"/>
      <c r="D64" s="78" t="s">
        <v>54</v>
      </c>
      <c r="E64" s="79"/>
      <c r="F64" s="79"/>
      <c r="G64" s="79"/>
      <c r="H64" s="79"/>
      <c r="I64" s="79"/>
      <c r="J64" s="80">
        <f>J243</f>
        <v>0</v>
      </c>
      <c r="K64" s="81"/>
    </row>
    <row r="65" spans="2:11" s="75" customFormat="1" ht="24.75" customHeight="1">
      <c r="B65" s="69"/>
      <c r="C65" s="70"/>
      <c r="D65" s="71" t="s">
        <v>55</v>
      </c>
      <c r="E65" s="72"/>
      <c r="F65" s="72"/>
      <c r="G65" s="72"/>
      <c r="H65" s="72"/>
      <c r="I65" s="72"/>
      <c r="J65" s="73">
        <f>J284</f>
        <v>0</v>
      </c>
      <c r="K65" s="74"/>
    </row>
    <row r="66" spans="2:11" s="75" customFormat="1" ht="24.75" customHeight="1">
      <c r="B66" s="69"/>
      <c r="C66" s="70"/>
      <c r="D66" s="71" t="s">
        <v>56</v>
      </c>
      <c r="E66" s="72"/>
      <c r="F66" s="72"/>
      <c r="G66" s="72"/>
      <c r="H66" s="72"/>
      <c r="I66" s="72"/>
      <c r="J66" s="73">
        <f>J288</f>
        <v>0</v>
      </c>
      <c r="K66" s="74"/>
    </row>
    <row r="67" spans="2:11" s="82" customFormat="1" ht="19.5" customHeight="1">
      <c r="B67" s="76"/>
      <c r="C67" s="77"/>
      <c r="D67" s="78" t="s">
        <v>57</v>
      </c>
      <c r="E67" s="79"/>
      <c r="F67" s="79"/>
      <c r="G67" s="79"/>
      <c r="H67" s="79"/>
      <c r="I67" s="79"/>
      <c r="J67" s="80">
        <f>J289</f>
        <v>0</v>
      </c>
      <c r="K67" s="81"/>
    </row>
    <row r="68" spans="2:11" s="34" customFormat="1" ht="21.75" customHeight="1">
      <c r="B68" s="35"/>
      <c r="C68" s="36"/>
      <c r="D68" s="36"/>
      <c r="E68" s="36"/>
      <c r="F68" s="36"/>
      <c r="G68" s="36"/>
      <c r="H68" s="36"/>
      <c r="I68" s="36"/>
      <c r="J68" s="36"/>
      <c r="K68" s="37"/>
    </row>
    <row r="69" spans="2:11" s="34" customFormat="1" ht="6.75" customHeight="1">
      <c r="B69" s="59"/>
      <c r="C69" s="60"/>
      <c r="D69" s="60"/>
      <c r="E69" s="60"/>
      <c r="F69" s="60"/>
      <c r="G69" s="60"/>
      <c r="H69" s="60"/>
      <c r="I69" s="60"/>
      <c r="J69" s="60"/>
      <c r="K69" s="61"/>
    </row>
    <row r="73" spans="2:12" s="34" customFormat="1" ht="6.75" customHeight="1">
      <c r="B73" s="62"/>
      <c r="C73" s="63"/>
      <c r="D73" s="63"/>
      <c r="E73" s="63"/>
      <c r="F73" s="63"/>
      <c r="G73" s="63"/>
      <c r="H73" s="63"/>
      <c r="I73" s="63"/>
      <c r="J73" s="63"/>
      <c r="K73" s="63"/>
      <c r="L73" s="35"/>
    </row>
    <row r="74" spans="2:12" s="34" customFormat="1" ht="36.75" customHeight="1">
      <c r="B74" s="35"/>
      <c r="C74" s="83" t="s">
        <v>58</v>
      </c>
      <c r="L74" s="35"/>
    </row>
    <row r="75" spans="2:12" s="34" customFormat="1" ht="6.75" customHeight="1">
      <c r="B75" s="35"/>
      <c r="L75" s="35"/>
    </row>
    <row r="76" spans="2:12" s="34" customFormat="1" ht="14.25" customHeight="1">
      <c r="B76" s="35"/>
      <c r="C76" s="84" t="s">
        <v>12</v>
      </c>
      <c r="L76" s="35"/>
    </row>
    <row r="77" spans="2:12" s="34" customFormat="1" ht="22.5" customHeight="1">
      <c r="B77" s="35"/>
      <c r="E77" s="602" t="str">
        <f>E7</f>
        <v>Revitalizace koupaliště Lhotka, Praha 4</v>
      </c>
      <c r="F77" s="603"/>
      <c r="G77" s="603"/>
      <c r="H77" s="603"/>
      <c r="L77" s="35"/>
    </row>
    <row r="78" spans="2:12" s="34" customFormat="1" ht="14.25" customHeight="1">
      <c r="B78" s="35"/>
      <c r="C78" s="84" t="s">
        <v>13</v>
      </c>
      <c r="L78" s="35"/>
    </row>
    <row r="79" spans="2:12" s="34" customFormat="1" ht="23.25" customHeight="1">
      <c r="B79" s="35"/>
      <c r="E79" s="604" t="str">
        <f>E9</f>
        <v>03 - vytápění</v>
      </c>
      <c r="F79" s="603"/>
      <c r="G79" s="603"/>
      <c r="H79" s="603"/>
      <c r="L79" s="35"/>
    </row>
    <row r="80" spans="2:12" s="34" customFormat="1" ht="6.75" customHeight="1">
      <c r="B80" s="35"/>
      <c r="L80" s="35"/>
    </row>
    <row r="81" spans="2:12" s="34" customFormat="1" ht="18" customHeight="1">
      <c r="B81" s="35"/>
      <c r="C81" s="84" t="s">
        <v>18</v>
      </c>
      <c r="F81" s="85" t="str">
        <f>F12</f>
        <v>Praha</v>
      </c>
      <c r="I81" s="84" t="s">
        <v>20</v>
      </c>
      <c r="J81" s="86" t="str">
        <f>IF(J12="","",J12)</f>
        <v>4.7.2016</v>
      </c>
      <c r="L81" s="35"/>
    </row>
    <row r="82" spans="2:12" s="34" customFormat="1" ht="6.75" customHeight="1">
      <c r="B82" s="35"/>
      <c r="L82" s="35"/>
    </row>
    <row r="83" spans="2:12" s="34" customFormat="1" ht="15">
      <c r="B83" s="35"/>
      <c r="C83" s="84" t="s">
        <v>21</v>
      </c>
      <c r="F83" s="85" t="str">
        <f>E15</f>
        <v>Městská část Praha 4, Antala Staška 2059/80b</v>
      </c>
      <c r="I83" s="84" t="s">
        <v>26</v>
      </c>
      <c r="J83" s="85" t="str">
        <f>E21</f>
        <v> </v>
      </c>
      <c r="L83" s="35"/>
    </row>
    <row r="84" spans="2:12" s="34" customFormat="1" ht="14.25" customHeight="1">
      <c r="B84" s="35"/>
      <c r="C84" s="84" t="s">
        <v>25</v>
      </c>
      <c r="F84" s="85" t="str">
        <f>IF(E18="","",E18)</f>
        <v> </v>
      </c>
      <c r="L84" s="35"/>
    </row>
    <row r="85" spans="2:12" s="34" customFormat="1" ht="9.75" customHeight="1">
      <c r="B85" s="35"/>
      <c r="L85" s="35"/>
    </row>
    <row r="86" spans="2:20" s="95" customFormat="1" ht="29.25" customHeight="1">
      <c r="B86" s="87"/>
      <c r="C86" s="88" t="s">
        <v>59</v>
      </c>
      <c r="D86" s="89" t="s">
        <v>60</v>
      </c>
      <c r="E86" s="89" t="s">
        <v>61</v>
      </c>
      <c r="F86" s="89" t="s">
        <v>62</v>
      </c>
      <c r="G86" s="89" t="s">
        <v>63</v>
      </c>
      <c r="H86" s="89" t="s">
        <v>64</v>
      </c>
      <c r="I86" s="90" t="s">
        <v>65</v>
      </c>
      <c r="J86" s="89" t="s">
        <v>44</v>
      </c>
      <c r="K86" s="91" t="s">
        <v>66</v>
      </c>
      <c r="L86" s="87"/>
      <c r="M86" s="92" t="s">
        <v>67</v>
      </c>
      <c r="N86" s="93" t="s">
        <v>33</v>
      </c>
      <c r="O86" s="93" t="s">
        <v>68</v>
      </c>
      <c r="P86" s="93" t="s">
        <v>69</v>
      </c>
      <c r="Q86" s="93" t="s">
        <v>70</v>
      </c>
      <c r="R86" s="93" t="s">
        <v>71</v>
      </c>
      <c r="S86" s="93" t="s">
        <v>72</v>
      </c>
      <c r="T86" s="94" t="s">
        <v>73</v>
      </c>
    </row>
    <row r="87" spans="2:63" s="34" customFormat="1" ht="29.25" customHeight="1">
      <c r="B87" s="35"/>
      <c r="C87" s="96" t="s">
        <v>45</v>
      </c>
      <c r="J87" s="97">
        <f>J88+J284+J288</f>
        <v>0</v>
      </c>
      <c r="L87" s="35"/>
      <c r="M87" s="98"/>
      <c r="N87" s="44"/>
      <c r="O87" s="44"/>
      <c r="P87" s="99" t="e">
        <f>P88+P284+P288</f>
        <v>#REF!</v>
      </c>
      <c r="Q87" s="44"/>
      <c r="R87" s="99" t="e">
        <f>R88+R284+R288</f>
        <v>#REF!</v>
      </c>
      <c r="S87" s="44"/>
      <c r="T87" s="100" t="e">
        <f>T88+T284+T288</f>
        <v>#REF!</v>
      </c>
      <c r="AT87" s="24" t="s">
        <v>74</v>
      </c>
      <c r="AU87" s="24" t="s">
        <v>46</v>
      </c>
      <c r="BK87" s="101" t="e">
        <f>BK88+BK284+BK288</f>
        <v>#REF!</v>
      </c>
    </row>
    <row r="88" spans="2:63" s="103" customFormat="1" ht="36.75" customHeight="1">
      <c r="B88" s="102"/>
      <c r="D88" s="104" t="s">
        <v>74</v>
      </c>
      <c r="E88" s="105" t="s">
        <v>75</v>
      </c>
      <c r="F88" s="105" t="s">
        <v>76</v>
      </c>
      <c r="J88" s="106">
        <f>BK88</f>
        <v>0</v>
      </c>
      <c r="L88" s="102"/>
      <c r="M88" s="107"/>
      <c r="N88" s="108"/>
      <c r="O88" s="108"/>
      <c r="P88" s="109">
        <f>P89+P116+P125+P146+P171+P202+P243</f>
        <v>180.395187</v>
      </c>
      <c r="Q88" s="108"/>
      <c r="R88" s="109">
        <f>R89+R116+R125+R146+R171+R202+R243</f>
        <v>1.52108</v>
      </c>
      <c r="S88" s="108"/>
      <c r="T88" s="110">
        <f>T89+T116+T125+T146+T171+T202+T243</f>
        <v>0</v>
      </c>
      <c r="AR88" s="104" t="s">
        <v>8</v>
      </c>
      <c r="AT88" s="111" t="s">
        <v>74</v>
      </c>
      <c r="AU88" s="111" t="s">
        <v>77</v>
      </c>
      <c r="AY88" s="104" t="s">
        <v>78</v>
      </c>
      <c r="BK88" s="112">
        <f>BK89+BK116+BK125+BK146+BK171+BK202+BK243</f>
        <v>0</v>
      </c>
    </row>
    <row r="89" spans="2:63" s="103" customFormat="1" ht="19.5" customHeight="1">
      <c r="B89" s="102"/>
      <c r="D89" s="113" t="s">
        <v>74</v>
      </c>
      <c r="E89" s="114" t="s">
        <v>79</v>
      </c>
      <c r="F89" s="114" t="s">
        <v>80</v>
      </c>
      <c r="J89" s="115">
        <f>BK89</f>
        <v>0</v>
      </c>
      <c r="L89" s="102"/>
      <c r="M89" s="107"/>
      <c r="N89" s="108"/>
      <c r="O89" s="108"/>
      <c r="P89" s="109">
        <f>SUM(P90:P115)</f>
        <v>21.44127</v>
      </c>
      <c r="Q89" s="108"/>
      <c r="R89" s="109">
        <f>SUM(R90:R115)</f>
        <v>0.03292</v>
      </c>
      <c r="S89" s="108"/>
      <c r="T89" s="110">
        <f>SUM(T90:T115)</f>
        <v>0</v>
      </c>
      <c r="AR89" s="104" t="s">
        <v>8</v>
      </c>
      <c r="AT89" s="111" t="s">
        <v>74</v>
      </c>
      <c r="AU89" s="111" t="s">
        <v>81</v>
      </c>
      <c r="AY89" s="104" t="s">
        <v>78</v>
      </c>
      <c r="BK89" s="112">
        <f>SUM(BK90:BK115)</f>
        <v>0</v>
      </c>
    </row>
    <row r="90" spans="2:65" s="34" customFormat="1" ht="31.5" customHeight="1">
      <c r="B90" s="35"/>
      <c r="C90" s="116" t="s">
        <v>81</v>
      </c>
      <c r="D90" s="116" t="s">
        <v>82</v>
      </c>
      <c r="E90" s="117" t="s">
        <v>83</v>
      </c>
      <c r="F90" s="118" t="s">
        <v>84</v>
      </c>
      <c r="G90" s="119" t="s">
        <v>85</v>
      </c>
      <c r="H90" s="120">
        <v>166</v>
      </c>
      <c r="I90" s="17"/>
      <c r="J90" s="121">
        <f>ROUND(I90*H90,2)</f>
        <v>0</v>
      </c>
      <c r="K90" s="118" t="s">
        <v>86</v>
      </c>
      <c r="L90" s="35"/>
      <c r="M90" s="122" t="s">
        <v>16</v>
      </c>
      <c r="N90" s="123" t="s">
        <v>34</v>
      </c>
      <c r="O90" s="124">
        <v>0.106</v>
      </c>
      <c r="P90" s="124">
        <f>O90*H90</f>
        <v>17.596</v>
      </c>
      <c r="Q90" s="124">
        <v>6E-05</v>
      </c>
      <c r="R90" s="124">
        <f>Q90*H90</f>
        <v>0.00996</v>
      </c>
      <c r="S90" s="124">
        <v>0</v>
      </c>
      <c r="T90" s="125">
        <f>S90*H90</f>
        <v>0</v>
      </c>
      <c r="AR90" s="24" t="s">
        <v>87</v>
      </c>
      <c r="AT90" s="24" t="s">
        <v>82</v>
      </c>
      <c r="AU90" s="24" t="s">
        <v>8</v>
      </c>
      <c r="AY90" s="24" t="s">
        <v>78</v>
      </c>
      <c r="BE90" s="126">
        <f>IF(N90="základní",J90,0)</f>
        <v>0</v>
      </c>
      <c r="BF90" s="126">
        <f>IF(N90="snížená",J90,0)</f>
        <v>0</v>
      </c>
      <c r="BG90" s="126">
        <f>IF(N90="zákl. přenesená",J90,0)</f>
        <v>0</v>
      </c>
      <c r="BH90" s="126">
        <f>IF(N90="sníž. přenesená",J90,0)</f>
        <v>0</v>
      </c>
      <c r="BI90" s="126">
        <f>IF(N90="nulová",J90,0)</f>
        <v>0</v>
      </c>
      <c r="BJ90" s="24" t="s">
        <v>81</v>
      </c>
      <c r="BK90" s="126">
        <f>ROUND(I90*H90,2)</f>
        <v>0</v>
      </c>
      <c r="BL90" s="24" t="s">
        <v>87</v>
      </c>
      <c r="BM90" s="24" t="s">
        <v>88</v>
      </c>
    </row>
    <row r="91" spans="2:47" s="34" customFormat="1" ht="42" customHeight="1">
      <c r="B91" s="35"/>
      <c r="D91" s="127" t="s">
        <v>89</v>
      </c>
      <c r="F91" s="128" t="s">
        <v>90</v>
      </c>
      <c r="I91" s="16"/>
      <c r="L91" s="35"/>
      <c r="M91" s="129"/>
      <c r="N91" s="36"/>
      <c r="O91" s="36"/>
      <c r="P91" s="36"/>
      <c r="Q91" s="36"/>
      <c r="R91" s="36"/>
      <c r="S91" s="36"/>
      <c r="T91" s="130"/>
      <c r="AT91" s="24" t="s">
        <v>89</v>
      </c>
      <c r="AU91" s="24" t="s">
        <v>8</v>
      </c>
    </row>
    <row r="92" spans="2:51" s="132" customFormat="1" ht="22.5" customHeight="1">
      <c r="B92" s="131"/>
      <c r="D92" s="127" t="s">
        <v>91</v>
      </c>
      <c r="E92" s="133" t="s">
        <v>16</v>
      </c>
      <c r="F92" s="134" t="s">
        <v>92</v>
      </c>
      <c r="H92" s="133" t="s">
        <v>16</v>
      </c>
      <c r="I92" s="21"/>
      <c r="L92" s="131"/>
      <c r="M92" s="135"/>
      <c r="N92" s="136"/>
      <c r="O92" s="136"/>
      <c r="P92" s="136"/>
      <c r="Q92" s="136"/>
      <c r="R92" s="136"/>
      <c r="S92" s="136"/>
      <c r="T92" s="137"/>
      <c r="AT92" s="133" t="s">
        <v>91</v>
      </c>
      <c r="AU92" s="133" t="s">
        <v>8</v>
      </c>
      <c r="AV92" s="132" t="s">
        <v>81</v>
      </c>
      <c r="AW92" s="132" t="s">
        <v>93</v>
      </c>
      <c r="AX92" s="132" t="s">
        <v>77</v>
      </c>
      <c r="AY92" s="133" t="s">
        <v>78</v>
      </c>
    </row>
    <row r="93" spans="2:51" s="139" customFormat="1" ht="22.5" customHeight="1">
      <c r="B93" s="138"/>
      <c r="D93" s="140" t="s">
        <v>91</v>
      </c>
      <c r="E93" s="141" t="s">
        <v>16</v>
      </c>
      <c r="F93" s="142" t="s">
        <v>94</v>
      </c>
      <c r="H93" s="143">
        <v>166</v>
      </c>
      <c r="I93" s="20"/>
      <c r="L93" s="138"/>
      <c r="M93" s="144"/>
      <c r="N93" s="145"/>
      <c r="O93" s="145"/>
      <c r="P93" s="145"/>
      <c r="Q93" s="145"/>
      <c r="R93" s="145"/>
      <c r="S93" s="145"/>
      <c r="T93" s="146"/>
      <c r="AT93" s="147" t="s">
        <v>91</v>
      </c>
      <c r="AU93" s="147" t="s">
        <v>8</v>
      </c>
      <c r="AV93" s="139" t="s">
        <v>8</v>
      </c>
      <c r="AW93" s="139" t="s">
        <v>93</v>
      </c>
      <c r="AX93" s="139" t="s">
        <v>81</v>
      </c>
      <c r="AY93" s="147" t="s">
        <v>78</v>
      </c>
    </row>
    <row r="94" spans="2:65" s="34" customFormat="1" ht="22.5" customHeight="1">
      <c r="B94" s="35"/>
      <c r="C94" s="148" t="s">
        <v>8</v>
      </c>
      <c r="D94" s="148" t="s">
        <v>95</v>
      </c>
      <c r="E94" s="149" t="s">
        <v>96</v>
      </c>
      <c r="F94" s="150" t="s">
        <v>97</v>
      </c>
      <c r="G94" s="151" t="s">
        <v>85</v>
      </c>
      <c r="H94" s="152">
        <v>120</v>
      </c>
      <c r="I94" s="18"/>
      <c r="J94" s="153">
        <f>ROUND(I94*H94,2)</f>
        <v>0</v>
      </c>
      <c r="K94" s="150" t="s">
        <v>86</v>
      </c>
      <c r="L94" s="154"/>
      <c r="M94" s="155" t="s">
        <v>16</v>
      </c>
      <c r="N94" s="156" t="s">
        <v>34</v>
      </c>
      <c r="O94" s="124">
        <v>0</v>
      </c>
      <c r="P94" s="124">
        <f>O94*H94</f>
        <v>0</v>
      </c>
      <c r="Q94" s="124">
        <v>3E-05</v>
      </c>
      <c r="R94" s="124">
        <f>Q94*H94</f>
        <v>0.0036</v>
      </c>
      <c r="S94" s="124">
        <v>0</v>
      </c>
      <c r="T94" s="125">
        <f>S94*H94</f>
        <v>0</v>
      </c>
      <c r="AR94" s="24" t="s">
        <v>98</v>
      </c>
      <c r="AT94" s="24" t="s">
        <v>95</v>
      </c>
      <c r="AU94" s="24" t="s">
        <v>8</v>
      </c>
      <c r="AY94" s="24" t="s">
        <v>78</v>
      </c>
      <c r="BE94" s="126">
        <f>IF(N94="základní",J94,0)</f>
        <v>0</v>
      </c>
      <c r="BF94" s="126">
        <f>IF(N94="snížená",J94,0)</f>
        <v>0</v>
      </c>
      <c r="BG94" s="126">
        <f>IF(N94="zákl. přenesená",J94,0)</f>
        <v>0</v>
      </c>
      <c r="BH94" s="126">
        <f>IF(N94="sníž. přenesená",J94,0)</f>
        <v>0</v>
      </c>
      <c r="BI94" s="126">
        <f>IF(N94="nulová",J94,0)</f>
        <v>0</v>
      </c>
      <c r="BJ94" s="24" t="s">
        <v>81</v>
      </c>
      <c r="BK94" s="126">
        <f>ROUND(I94*H94,2)</f>
        <v>0</v>
      </c>
      <c r="BL94" s="24" t="s">
        <v>87</v>
      </c>
      <c r="BM94" s="24" t="s">
        <v>99</v>
      </c>
    </row>
    <row r="95" spans="2:47" s="34" customFormat="1" ht="30" customHeight="1">
      <c r="B95" s="35"/>
      <c r="D95" s="140" t="s">
        <v>89</v>
      </c>
      <c r="F95" s="157" t="s">
        <v>100</v>
      </c>
      <c r="I95" s="16"/>
      <c r="L95" s="35"/>
      <c r="M95" s="129"/>
      <c r="N95" s="36"/>
      <c r="O95" s="36"/>
      <c r="P95" s="36"/>
      <c r="Q95" s="36"/>
      <c r="R95" s="36"/>
      <c r="S95" s="36"/>
      <c r="T95" s="130"/>
      <c r="AT95" s="24" t="s">
        <v>89</v>
      </c>
      <c r="AU95" s="24" t="s">
        <v>8</v>
      </c>
    </row>
    <row r="96" spans="2:65" s="34" customFormat="1" ht="22.5" customHeight="1">
      <c r="B96" s="35"/>
      <c r="C96" s="148" t="s">
        <v>101</v>
      </c>
      <c r="D96" s="148" t="s">
        <v>95</v>
      </c>
      <c r="E96" s="149" t="s">
        <v>102</v>
      </c>
      <c r="F96" s="150" t="s">
        <v>103</v>
      </c>
      <c r="G96" s="151" t="s">
        <v>85</v>
      </c>
      <c r="H96" s="152">
        <v>26</v>
      </c>
      <c r="I96" s="18"/>
      <c r="J96" s="153">
        <f>ROUND(I96*H96,2)</f>
        <v>0</v>
      </c>
      <c r="K96" s="150" t="s">
        <v>86</v>
      </c>
      <c r="L96" s="154"/>
      <c r="M96" s="155" t="s">
        <v>16</v>
      </c>
      <c r="N96" s="156" t="s">
        <v>34</v>
      </c>
      <c r="O96" s="124">
        <v>0</v>
      </c>
      <c r="P96" s="124">
        <f>O96*H96</f>
        <v>0</v>
      </c>
      <c r="Q96" s="124">
        <v>4E-05</v>
      </c>
      <c r="R96" s="124">
        <f>Q96*H96</f>
        <v>0.0010400000000000001</v>
      </c>
      <c r="S96" s="124">
        <v>0</v>
      </c>
      <c r="T96" s="125">
        <f>S96*H96</f>
        <v>0</v>
      </c>
      <c r="AR96" s="24" t="s">
        <v>98</v>
      </c>
      <c r="AT96" s="24" t="s">
        <v>95</v>
      </c>
      <c r="AU96" s="24" t="s">
        <v>8</v>
      </c>
      <c r="AY96" s="24" t="s">
        <v>78</v>
      </c>
      <c r="BE96" s="126">
        <f>IF(N96="základní",J96,0)</f>
        <v>0</v>
      </c>
      <c r="BF96" s="126">
        <f>IF(N96="snížená",J96,0)</f>
        <v>0</v>
      </c>
      <c r="BG96" s="126">
        <f>IF(N96="zákl. přenesená",J96,0)</f>
        <v>0</v>
      </c>
      <c r="BH96" s="126">
        <f>IF(N96="sníž. přenesená",J96,0)</f>
        <v>0</v>
      </c>
      <c r="BI96" s="126">
        <f>IF(N96="nulová",J96,0)</f>
        <v>0</v>
      </c>
      <c r="BJ96" s="24" t="s">
        <v>81</v>
      </c>
      <c r="BK96" s="126">
        <f>ROUND(I96*H96,2)</f>
        <v>0</v>
      </c>
      <c r="BL96" s="24" t="s">
        <v>87</v>
      </c>
      <c r="BM96" s="24" t="s">
        <v>104</v>
      </c>
    </row>
    <row r="97" spans="2:47" s="34" customFormat="1" ht="30" customHeight="1">
      <c r="B97" s="35"/>
      <c r="D97" s="140" t="s">
        <v>89</v>
      </c>
      <c r="F97" s="157" t="s">
        <v>105</v>
      </c>
      <c r="I97" s="16"/>
      <c r="L97" s="35"/>
      <c r="M97" s="129"/>
      <c r="N97" s="36"/>
      <c r="O97" s="36"/>
      <c r="P97" s="36"/>
      <c r="Q97" s="36"/>
      <c r="R97" s="36"/>
      <c r="S97" s="36"/>
      <c r="T97" s="130"/>
      <c r="AT97" s="24" t="s">
        <v>89</v>
      </c>
      <c r="AU97" s="24" t="s">
        <v>8</v>
      </c>
    </row>
    <row r="98" spans="2:65" s="34" customFormat="1" ht="22.5" customHeight="1">
      <c r="B98" s="35"/>
      <c r="C98" s="148" t="s">
        <v>106</v>
      </c>
      <c r="D98" s="148" t="s">
        <v>95</v>
      </c>
      <c r="E98" s="149" t="s">
        <v>107</v>
      </c>
      <c r="F98" s="150" t="s">
        <v>108</v>
      </c>
      <c r="G98" s="151" t="s">
        <v>85</v>
      </c>
      <c r="H98" s="152">
        <v>10</v>
      </c>
      <c r="I98" s="18"/>
      <c r="J98" s="153">
        <f>ROUND(I98*H98,2)</f>
        <v>0</v>
      </c>
      <c r="K98" s="150" t="s">
        <v>86</v>
      </c>
      <c r="L98" s="154"/>
      <c r="M98" s="155" t="s">
        <v>16</v>
      </c>
      <c r="N98" s="156" t="s">
        <v>34</v>
      </c>
      <c r="O98" s="124">
        <v>0</v>
      </c>
      <c r="P98" s="124">
        <f>O98*H98</f>
        <v>0</v>
      </c>
      <c r="Q98" s="124">
        <v>4E-05</v>
      </c>
      <c r="R98" s="124">
        <f>Q98*H98</f>
        <v>0.0004</v>
      </c>
      <c r="S98" s="124">
        <v>0</v>
      </c>
      <c r="T98" s="125">
        <f>S98*H98</f>
        <v>0</v>
      </c>
      <c r="AR98" s="24" t="s">
        <v>98</v>
      </c>
      <c r="AT98" s="24" t="s">
        <v>95</v>
      </c>
      <c r="AU98" s="24" t="s">
        <v>8</v>
      </c>
      <c r="AY98" s="24" t="s">
        <v>78</v>
      </c>
      <c r="BE98" s="126">
        <f>IF(N98="základní",J98,0)</f>
        <v>0</v>
      </c>
      <c r="BF98" s="126">
        <f>IF(N98="snížená",J98,0)</f>
        <v>0</v>
      </c>
      <c r="BG98" s="126">
        <f>IF(N98="zákl. přenesená",J98,0)</f>
        <v>0</v>
      </c>
      <c r="BH98" s="126">
        <f>IF(N98="sníž. přenesená",J98,0)</f>
        <v>0</v>
      </c>
      <c r="BI98" s="126">
        <f>IF(N98="nulová",J98,0)</f>
        <v>0</v>
      </c>
      <c r="BJ98" s="24" t="s">
        <v>81</v>
      </c>
      <c r="BK98" s="126">
        <f>ROUND(I98*H98,2)</f>
        <v>0</v>
      </c>
      <c r="BL98" s="24" t="s">
        <v>87</v>
      </c>
      <c r="BM98" s="24" t="s">
        <v>109</v>
      </c>
    </row>
    <row r="99" spans="2:47" s="34" customFormat="1" ht="30" customHeight="1">
      <c r="B99" s="35"/>
      <c r="D99" s="140" t="s">
        <v>89</v>
      </c>
      <c r="F99" s="157" t="s">
        <v>110</v>
      </c>
      <c r="I99" s="16"/>
      <c r="L99" s="35"/>
      <c r="M99" s="129"/>
      <c r="N99" s="36"/>
      <c r="O99" s="36"/>
      <c r="P99" s="36"/>
      <c r="Q99" s="36"/>
      <c r="R99" s="36"/>
      <c r="S99" s="36"/>
      <c r="T99" s="130"/>
      <c r="AT99" s="24" t="s">
        <v>89</v>
      </c>
      <c r="AU99" s="24" t="s">
        <v>8</v>
      </c>
    </row>
    <row r="100" spans="2:65" s="34" customFormat="1" ht="22.5" customHeight="1">
      <c r="B100" s="35"/>
      <c r="C100" s="148" t="s">
        <v>111</v>
      </c>
      <c r="D100" s="148" t="s">
        <v>95</v>
      </c>
      <c r="E100" s="149" t="s">
        <v>112</v>
      </c>
      <c r="F100" s="150" t="s">
        <v>113</v>
      </c>
      <c r="G100" s="151" t="s">
        <v>85</v>
      </c>
      <c r="H100" s="152">
        <v>10</v>
      </c>
      <c r="I100" s="18"/>
      <c r="J100" s="153">
        <f>ROUND(I100*H100,2)</f>
        <v>0</v>
      </c>
      <c r="K100" s="150" t="s">
        <v>86</v>
      </c>
      <c r="L100" s="154"/>
      <c r="M100" s="155" t="s">
        <v>16</v>
      </c>
      <c r="N100" s="156" t="s">
        <v>34</v>
      </c>
      <c r="O100" s="124">
        <v>0</v>
      </c>
      <c r="P100" s="124">
        <f>O100*H100</f>
        <v>0</v>
      </c>
      <c r="Q100" s="124">
        <v>5E-05</v>
      </c>
      <c r="R100" s="124">
        <f>Q100*H100</f>
        <v>0.0005</v>
      </c>
      <c r="S100" s="124">
        <v>0</v>
      </c>
      <c r="T100" s="125">
        <f>S100*H100</f>
        <v>0</v>
      </c>
      <c r="AR100" s="24" t="s">
        <v>98</v>
      </c>
      <c r="AT100" s="24" t="s">
        <v>95</v>
      </c>
      <c r="AU100" s="24" t="s">
        <v>8</v>
      </c>
      <c r="AY100" s="24" t="s">
        <v>78</v>
      </c>
      <c r="BE100" s="126">
        <f>IF(N100="základní",J100,0)</f>
        <v>0</v>
      </c>
      <c r="BF100" s="126">
        <f>IF(N100="snížená",J100,0)</f>
        <v>0</v>
      </c>
      <c r="BG100" s="126">
        <f>IF(N100="zákl. přenesená",J100,0)</f>
        <v>0</v>
      </c>
      <c r="BH100" s="126">
        <f>IF(N100="sníž. přenesená",J100,0)</f>
        <v>0</v>
      </c>
      <c r="BI100" s="126">
        <f>IF(N100="nulová",J100,0)</f>
        <v>0</v>
      </c>
      <c r="BJ100" s="24" t="s">
        <v>81</v>
      </c>
      <c r="BK100" s="126">
        <f>ROUND(I100*H100,2)</f>
        <v>0</v>
      </c>
      <c r="BL100" s="24" t="s">
        <v>87</v>
      </c>
      <c r="BM100" s="24" t="s">
        <v>114</v>
      </c>
    </row>
    <row r="101" spans="2:47" s="34" customFormat="1" ht="30" customHeight="1">
      <c r="B101" s="35"/>
      <c r="D101" s="140" t="s">
        <v>89</v>
      </c>
      <c r="F101" s="157" t="s">
        <v>115</v>
      </c>
      <c r="I101" s="16"/>
      <c r="L101" s="35"/>
      <c r="M101" s="129"/>
      <c r="N101" s="36"/>
      <c r="O101" s="36"/>
      <c r="P101" s="36"/>
      <c r="Q101" s="36"/>
      <c r="R101" s="36"/>
      <c r="S101" s="36"/>
      <c r="T101" s="130"/>
      <c r="AT101" s="24" t="s">
        <v>89</v>
      </c>
      <c r="AU101" s="24" t="s">
        <v>8</v>
      </c>
    </row>
    <row r="102" spans="2:65" s="34" customFormat="1" ht="31.5" customHeight="1">
      <c r="B102" s="35"/>
      <c r="C102" s="116" t="s">
        <v>116</v>
      </c>
      <c r="D102" s="116" t="s">
        <v>82</v>
      </c>
      <c r="E102" s="117" t="s">
        <v>117</v>
      </c>
      <c r="F102" s="118" t="s">
        <v>118</v>
      </c>
      <c r="G102" s="119" t="s">
        <v>85</v>
      </c>
      <c r="H102" s="120">
        <v>34</v>
      </c>
      <c r="I102" s="17"/>
      <c r="J102" s="121">
        <f>ROUND(I102*H102,2)</f>
        <v>0</v>
      </c>
      <c r="K102" s="118" t="s">
        <v>86</v>
      </c>
      <c r="L102" s="35"/>
      <c r="M102" s="122" t="s">
        <v>16</v>
      </c>
      <c r="N102" s="123" t="s">
        <v>34</v>
      </c>
      <c r="O102" s="124">
        <v>0.11</v>
      </c>
      <c r="P102" s="124">
        <f>O102*H102</f>
        <v>3.74</v>
      </c>
      <c r="Q102" s="124">
        <v>0.0001</v>
      </c>
      <c r="R102" s="124">
        <f>Q102*H102</f>
        <v>0.0034000000000000002</v>
      </c>
      <c r="S102" s="124">
        <v>0</v>
      </c>
      <c r="T102" s="125">
        <f>S102*H102</f>
        <v>0</v>
      </c>
      <c r="AR102" s="24" t="s">
        <v>87</v>
      </c>
      <c r="AT102" s="24" t="s">
        <v>82</v>
      </c>
      <c r="AU102" s="24" t="s">
        <v>8</v>
      </c>
      <c r="AY102" s="24" t="s">
        <v>78</v>
      </c>
      <c r="BE102" s="126">
        <f>IF(N102="základní",J102,0)</f>
        <v>0</v>
      </c>
      <c r="BF102" s="126">
        <f>IF(N102="snížená",J102,0)</f>
        <v>0</v>
      </c>
      <c r="BG102" s="126">
        <f>IF(N102="zákl. přenesená",J102,0)</f>
        <v>0</v>
      </c>
      <c r="BH102" s="126">
        <f>IF(N102="sníž. přenesená",J102,0)</f>
        <v>0</v>
      </c>
      <c r="BI102" s="126">
        <f>IF(N102="nulová",J102,0)</f>
        <v>0</v>
      </c>
      <c r="BJ102" s="24" t="s">
        <v>81</v>
      </c>
      <c r="BK102" s="126">
        <f>ROUND(I102*H102,2)</f>
        <v>0</v>
      </c>
      <c r="BL102" s="24" t="s">
        <v>87</v>
      </c>
      <c r="BM102" s="24" t="s">
        <v>119</v>
      </c>
    </row>
    <row r="103" spans="2:47" s="34" customFormat="1" ht="42" customHeight="1">
      <c r="B103" s="35"/>
      <c r="D103" s="127" t="s">
        <v>89</v>
      </c>
      <c r="F103" s="128" t="s">
        <v>120</v>
      </c>
      <c r="I103" s="16"/>
      <c r="L103" s="35"/>
      <c r="M103" s="129"/>
      <c r="N103" s="36"/>
      <c r="O103" s="36"/>
      <c r="P103" s="36"/>
      <c r="Q103" s="36"/>
      <c r="R103" s="36"/>
      <c r="S103" s="36"/>
      <c r="T103" s="130"/>
      <c r="AT103" s="24" t="s">
        <v>89</v>
      </c>
      <c r="AU103" s="24" t="s">
        <v>8</v>
      </c>
    </row>
    <row r="104" spans="2:51" s="132" customFormat="1" ht="22.5" customHeight="1">
      <c r="B104" s="131"/>
      <c r="D104" s="127" t="s">
        <v>91</v>
      </c>
      <c r="E104" s="133" t="s">
        <v>16</v>
      </c>
      <c r="F104" s="134" t="s">
        <v>121</v>
      </c>
      <c r="H104" s="133" t="s">
        <v>16</v>
      </c>
      <c r="I104" s="21"/>
      <c r="L104" s="131"/>
      <c r="M104" s="135"/>
      <c r="N104" s="136"/>
      <c r="O104" s="136"/>
      <c r="P104" s="136"/>
      <c r="Q104" s="136"/>
      <c r="R104" s="136"/>
      <c r="S104" s="136"/>
      <c r="T104" s="137"/>
      <c r="AT104" s="133" t="s">
        <v>91</v>
      </c>
      <c r="AU104" s="133" t="s">
        <v>8</v>
      </c>
      <c r="AV104" s="132" t="s">
        <v>81</v>
      </c>
      <c r="AW104" s="132" t="s">
        <v>93</v>
      </c>
      <c r="AX104" s="132" t="s">
        <v>77</v>
      </c>
      <c r="AY104" s="133" t="s">
        <v>78</v>
      </c>
    </row>
    <row r="105" spans="2:51" s="139" customFormat="1" ht="22.5" customHeight="1">
      <c r="B105" s="138"/>
      <c r="D105" s="140" t="s">
        <v>91</v>
      </c>
      <c r="E105" s="141" t="s">
        <v>16</v>
      </c>
      <c r="F105" s="142" t="s">
        <v>122</v>
      </c>
      <c r="H105" s="143">
        <v>34</v>
      </c>
      <c r="I105" s="20"/>
      <c r="L105" s="138"/>
      <c r="M105" s="144"/>
      <c r="N105" s="145"/>
      <c r="O105" s="145"/>
      <c r="P105" s="145"/>
      <c r="Q105" s="145"/>
      <c r="R105" s="145"/>
      <c r="S105" s="145"/>
      <c r="T105" s="146"/>
      <c r="AT105" s="147" t="s">
        <v>91</v>
      </c>
      <c r="AU105" s="147" t="s">
        <v>8</v>
      </c>
      <c r="AV105" s="139" t="s">
        <v>8</v>
      </c>
      <c r="AW105" s="139" t="s">
        <v>93</v>
      </c>
      <c r="AX105" s="139" t="s">
        <v>81</v>
      </c>
      <c r="AY105" s="147" t="s">
        <v>78</v>
      </c>
    </row>
    <row r="106" spans="2:65" s="34" customFormat="1" ht="22.5" customHeight="1">
      <c r="B106" s="35"/>
      <c r="C106" s="148" t="s">
        <v>123</v>
      </c>
      <c r="D106" s="148" t="s">
        <v>95</v>
      </c>
      <c r="E106" s="149" t="s">
        <v>124</v>
      </c>
      <c r="F106" s="150" t="s">
        <v>125</v>
      </c>
      <c r="G106" s="151" t="s">
        <v>85</v>
      </c>
      <c r="H106" s="152">
        <v>14</v>
      </c>
      <c r="I106" s="18"/>
      <c r="J106" s="153">
        <f>ROUND(I106*H106,2)</f>
        <v>0</v>
      </c>
      <c r="K106" s="150" t="s">
        <v>86</v>
      </c>
      <c r="L106" s="154"/>
      <c r="M106" s="155" t="s">
        <v>16</v>
      </c>
      <c r="N106" s="156" t="s">
        <v>34</v>
      </c>
      <c r="O106" s="124">
        <v>0</v>
      </c>
      <c r="P106" s="124">
        <f>O106*H106</f>
        <v>0</v>
      </c>
      <c r="Q106" s="124">
        <v>0.00029</v>
      </c>
      <c r="R106" s="124">
        <f>Q106*H106</f>
        <v>0.00406</v>
      </c>
      <c r="S106" s="124">
        <v>0</v>
      </c>
      <c r="T106" s="125">
        <f>S106*H106</f>
        <v>0</v>
      </c>
      <c r="AR106" s="24" t="s">
        <v>98</v>
      </c>
      <c r="AT106" s="24" t="s">
        <v>95</v>
      </c>
      <c r="AU106" s="24" t="s">
        <v>8</v>
      </c>
      <c r="AY106" s="24" t="s">
        <v>78</v>
      </c>
      <c r="BE106" s="126">
        <f>IF(N106="základní",J106,0)</f>
        <v>0</v>
      </c>
      <c r="BF106" s="126">
        <f>IF(N106="snížená",J106,0)</f>
        <v>0</v>
      </c>
      <c r="BG106" s="126">
        <f>IF(N106="zákl. přenesená",J106,0)</f>
        <v>0</v>
      </c>
      <c r="BH106" s="126">
        <f>IF(N106="sníž. přenesená",J106,0)</f>
        <v>0</v>
      </c>
      <c r="BI106" s="126">
        <f>IF(N106="nulová",J106,0)</f>
        <v>0</v>
      </c>
      <c r="BJ106" s="24" t="s">
        <v>81</v>
      </c>
      <c r="BK106" s="126">
        <f>ROUND(I106*H106,2)</f>
        <v>0</v>
      </c>
      <c r="BL106" s="24" t="s">
        <v>87</v>
      </c>
      <c r="BM106" s="24" t="s">
        <v>126</v>
      </c>
    </row>
    <row r="107" spans="2:47" s="34" customFormat="1" ht="54" customHeight="1">
      <c r="B107" s="35"/>
      <c r="D107" s="140" t="s">
        <v>89</v>
      </c>
      <c r="F107" s="157" t="s">
        <v>127</v>
      </c>
      <c r="I107" s="16"/>
      <c r="L107" s="35"/>
      <c r="M107" s="129"/>
      <c r="N107" s="36"/>
      <c r="O107" s="36"/>
      <c r="P107" s="36"/>
      <c r="Q107" s="36"/>
      <c r="R107" s="36"/>
      <c r="S107" s="36"/>
      <c r="T107" s="130"/>
      <c r="AT107" s="24" t="s">
        <v>89</v>
      </c>
      <c r="AU107" s="24" t="s">
        <v>8</v>
      </c>
    </row>
    <row r="108" spans="2:65" s="34" customFormat="1" ht="22.5" customHeight="1">
      <c r="B108" s="35"/>
      <c r="C108" s="148" t="s">
        <v>128</v>
      </c>
      <c r="D108" s="148" t="s">
        <v>95</v>
      </c>
      <c r="E108" s="149" t="s">
        <v>129</v>
      </c>
      <c r="F108" s="150" t="s">
        <v>130</v>
      </c>
      <c r="G108" s="151" t="s">
        <v>85</v>
      </c>
      <c r="H108" s="152">
        <v>16</v>
      </c>
      <c r="I108" s="18"/>
      <c r="J108" s="153">
        <f>ROUND(I108*H108,2)</f>
        <v>0</v>
      </c>
      <c r="K108" s="150" t="s">
        <v>86</v>
      </c>
      <c r="L108" s="154"/>
      <c r="M108" s="155" t="s">
        <v>16</v>
      </c>
      <c r="N108" s="156" t="s">
        <v>34</v>
      </c>
      <c r="O108" s="124">
        <v>0</v>
      </c>
      <c r="P108" s="124">
        <f>O108*H108</f>
        <v>0</v>
      </c>
      <c r="Q108" s="124">
        <v>0.00032</v>
      </c>
      <c r="R108" s="124">
        <f>Q108*H108</f>
        <v>0.00512</v>
      </c>
      <c r="S108" s="124">
        <v>0</v>
      </c>
      <c r="T108" s="125">
        <f>S108*H108</f>
        <v>0</v>
      </c>
      <c r="AR108" s="24" t="s">
        <v>98</v>
      </c>
      <c r="AT108" s="24" t="s">
        <v>95</v>
      </c>
      <c r="AU108" s="24" t="s">
        <v>8</v>
      </c>
      <c r="AY108" s="24" t="s">
        <v>78</v>
      </c>
      <c r="BE108" s="126">
        <f>IF(N108="základní",J108,0)</f>
        <v>0</v>
      </c>
      <c r="BF108" s="126">
        <f>IF(N108="snížená",J108,0)</f>
        <v>0</v>
      </c>
      <c r="BG108" s="126">
        <f>IF(N108="zákl. přenesená",J108,0)</f>
        <v>0</v>
      </c>
      <c r="BH108" s="126">
        <f>IF(N108="sníž. přenesená",J108,0)</f>
        <v>0</v>
      </c>
      <c r="BI108" s="126">
        <f>IF(N108="nulová",J108,0)</f>
        <v>0</v>
      </c>
      <c r="BJ108" s="24" t="s">
        <v>81</v>
      </c>
      <c r="BK108" s="126">
        <f>ROUND(I108*H108,2)</f>
        <v>0</v>
      </c>
      <c r="BL108" s="24" t="s">
        <v>87</v>
      </c>
      <c r="BM108" s="24" t="s">
        <v>131</v>
      </c>
    </row>
    <row r="109" spans="2:47" s="34" customFormat="1" ht="54" customHeight="1">
      <c r="B109" s="35"/>
      <c r="D109" s="140" t="s">
        <v>89</v>
      </c>
      <c r="F109" s="157" t="s">
        <v>132</v>
      </c>
      <c r="I109" s="16"/>
      <c r="L109" s="35"/>
      <c r="M109" s="129"/>
      <c r="N109" s="36"/>
      <c r="O109" s="36"/>
      <c r="P109" s="36"/>
      <c r="Q109" s="36"/>
      <c r="R109" s="36"/>
      <c r="S109" s="36"/>
      <c r="T109" s="130"/>
      <c r="AT109" s="24" t="s">
        <v>89</v>
      </c>
      <c r="AU109" s="24" t="s">
        <v>8</v>
      </c>
    </row>
    <row r="110" spans="2:65" s="34" customFormat="1" ht="22.5" customHeight="1">
      <c r="B110" s="35"/>
      <c r="C110" s="148" t="s">
        <v>133</v>
      </c>
      <c r="D110" s="148" t="s">
        <v>95</v>
      </c>
      <c r="E110" s="149" t="s">
        <v>134</v>
      </c>
      <c r="F110" s="150" t="s">
        <v>135</v>
      </c>
      <c r="G110" s="151" t="s">
        <v>85</v>
      </c>
      <c r="H110" s="152">
        <v>4</v>
      </c>
      <c r="I110" s="18"/>
      <c r="J110" s="153">
        <f>ROUND(I110*H110,2)</f>
        <v>0</v>
      </c>
      <c r="K110" s="150" t="s">
        <v>86</v>
      </c>
      <c r="L110" s="154"/>
      <c r="M110" s="155" t="s">
        <v>16</v>
      </c>
      <c r="N110" s="156" t="s">
        <v>34</v>
      </c>
      <c r="O110" s="124">
        <v>0</v>
      </c>
      <c r="P110" s="124">
        <f>O110*H110</f>
        <v>0</v>
      </c>
      <c r="Q110" s="124">
        <v>0.00121</v>
      </c>
      <c r="R110" s="124">
        <f>Q110*H110</f>
        <v>0.00484</v>
      </c>
      <c r="S110" s="124">
        <v>0</v>
      </c>
      <c r="T110" s="125">
        <f>S110*H110</f>
        <v>0</v>
      </c>
      <c r="AR110" s="24" t="s">
        <v>98</v>
      </c>
      <c r="AT110" s="24" t="s">
        <v>95</v>
      </c>
      <c r="AU110" s="24" t="s">
        <v>8</v>
      </c>
      <c r="AY110" s="24" t="s">
        <v>78</v>
      </c>
      <c r="BE110" s="126">
        <f>IF(N110="základní",J110,0)</f>
        <v>0</v>
      </c>
      <c r="BF110" s="126">
        <f>IF(N110="snížená",J110,0)</f>
        <v>0</v>
      </c>
      <c r="BG110" s="126">
        <f>IF(N110="zákl. přenesená",J110,0)</f>
        <v>0</v>
      </c>
      <c r="BH110" s="126">
        <f>IF(N110="sníž. přenesená",J110,0)</f>
        <v>0</v>
      </c>
      <c r="BI110" s="126">
        <f>IF(N110="nulová",J110,0)</f>
        <v>0</v>
      </c>
      <c r="BJ110" s="24" t="s">
        <v>81</v>
      </c>
      <c r="BK110" s="126">
        <f>ROUND(I110*H110,2)</f>
        <v>0</v>
      </c>
      <c r="BL110" s="24" t="s">
        <v>87</v>
      </c>
      <c r="BM110" s="24" t="s">
        <v>136</v>
      </c>
    </row>
    <row r="111" spans="2:47" s="34" customFormat="1" ht="54" customHeight="1">
      <c r="B111" s="35"/>
      <c r="D111" s="140" t="s">
        <v>89</v>
      </c>
      <c r="F111" s="157" t="s">
        <v>137</v>
      </c>
      <c r="I111" s="16"/>
      <c r="L111" s="35"/>
      <c r="M111" s="129"/>
      <c r="N111" s="36"/>
      <c r="O111" s="36"/>
      <c r="P111" s="36"/>
      <c r="Q111" s="36"/>
      <c r="R111" s="36"/>
      <c r="S111" s="36"/>
      <c r="T111" s="130"/>
      <c r="AT111" s="24" t="s">
        <v>89</v>
      </c>
      <c r="AU111" s="24" t="s">
        <v>8</v>
      </c>
    </row>
    <row r="112" spans="2:65" s="34" customFormat="1" ht="22.5" customHeight="1">
      <c r="B112" s="35"/>
      <c r="C112" s="116" t="s">
        <v>138</v>
      </c>
      <c r="D112" s="116" t="s">
        <v>82</v>
      </c>
      <c r="E112" s="117" t="s">
        <v>139</v>
      </c>
      <c r="F112" s="118" t="s">
        <v>140</v>
      </c>
      <c r="G112" s="119" t="s">
        <v>141</v>
      </c>
      <c r="H112" s="120">
        <v>0.033</v>
      </c>
      <c r="I112" s="17"/>
      <c r="J112" s="121">
        <f>ROUND(I112*H112,2)</f>
        <v>0</v>
      </c>
      <c r="K112" s="118" t="s">
        <v>86</v>
      </c>
      <c r="L112" s="35"/>
      <c r="M112" s="122" t="s">
        <v>16</v>
      </c>
      <c r="N112" s="123" t="s">
        <v>34</v>
      </c>
      <c r="O112" s="124">
        <v>1.74</v>
      </c>
      <c r="P112" s="124">
        <f>O112*H112</f>
        <v>0.057420000000000006</v>
      </c>
      <c r="Q112" s="124">
        <v>0</v>
      </c>
      <c r="R112" s="124">
        <f>Q112*H112</f>
        <v>0</v>
      </c>
      <c r="S112" s="124">
        <v>0</v>
      </c>
      <c r="T112" s="125">
        <f>S112*H112</f>
        <v>0</v>
      </c>
      <c r="AR112" s="24" t="s">
        <v>87</v>
      </c>
      <c r="AT112" s="24" t="s">
        <v>82</v>
      </c>
      <c r="AU112" s="24" t="s">
        <v>8</v>
      </c>
      <c r="AY112" s="24" t="s">
        <v>78</v>
      </c>
      <c r="BE112" s="126">
        <f>IF(N112="základní",J112,0)</f>
        <v>0</v>
      </c>
      <c r="BF112" s="126">
        <f>IF(N112="snížená",J112,0)</f>
        <v>0</v>
      </c>
      <c r="BG112" s="126">
        <f>IF(N112="zákl. přenesená",J112,0)</f>
        <v>0</v>
      </c>
      <c r="BH112" s="126">
        <f>IF(N112="sníž. přenesená",J112,0)</f>
        <v>0</v>
      </c>
      <c r="BI112" s="126">
        <f>IF(N112="nulová",J112,0)</f>
        <v>0</v>
      </c>
      <c r="BJ112" s="24" t="s">
        <v>81</v>
      </c>
      <c r="BK112" s="126">
        <f>ROUND(I112*H112,2)</f>
        <v>0</v>
      </c>
      <c r="BL112" s="24" t="s">
        <v>87</v>
      </c>
      <c r="BM112" s="24" t="s">
        <v>142</v>
      </c>
    </row>
    <row r="113" spans="2:47" s="34" customFormat="1" ht="30" customHeight="1">
      <c r="B113" s="35"/>
      <c r="D113" s="140" t="s">
        <v>89</v>
      </c>
      <c r="F113" s="157" t="s">
        <v>143</v>
      </c>
      <c r="I113" s="16"/>
      <c r="L113" s="35"/>
      <c r="M113" s="129"/>
      <c r="N113" s="36"/>
      <c r="O113" s="36"/>
      <c r="P113" s="36"/>
      <c r="Q113" s="36"/>
      <c r="R113" s="36"/>
      <c r="S113" s="36"/>
      <c r="T113" s="130"/>
      <c r="AT113" s="24" t="s">
        <v>89</v>
      </c>
      <c r="AU113" s="24" t="s">
        <v>8</v>
      </c>
    </row>
    <row r="114" spans="2:65" s="34" customFormat="1" ht="22.5" customHeight="1">
      <c r="B114" s="35"/>
      <c r="C114" s="116" t="s">
        <v>144</v>
      </c>
      <c r="D114" s="116" t="s">
        <v>82</v>
      </c>
      <c r="E114" s="117" t="s">
        <v>145</v>
      </c>
      <c r="F114" s="118" t="s">
        <v>146</v>
      </c>
      <c r="G114" s="119" t="s">
        <v>141</v>
      </c>
      <c r="H114" s="120">
        <v>0.033</v>
      </c>
      <c r="I114" s="17"/>
      <c r="J114" s="121">
        <f>ROUND(I114*H114,2)</f>
        <v>0</v>
      </c>
      <c r="K114" s="118" t="s">
        <v>86</v>
      </c>
      <c r="L114" s="35"/>
      <c r="M114" s="122" t="s">
        <v>16</v>
      </c>
      <c r="N114" s="123" t="s">
        <v>34</v>
      </c>
      <c r="O114" s="124">
        <v>1.45</v>
      </c>
      <c r="P114" s="124">
        <f>O114*H114</f>
        <v>0.047850000000000004</v>
      </c>
      <c r="Q114" s="124">
        <v>0</v>
      </c>
      <c r="R114" s="124">
        <f>Q114*H114</f>
        <v>0</v>
      </c>
      <c r="S114" s="124">
        <v>0</v>
      </c>
      <c r="T114" s="125">
        <f>S114*H114</f>
        <v>0</v>
      </c>
      <c r="AR114" s="24" t="s">
        <v>87</v>
      </c>
      <c r="AT114" s="24" t="s">
        <v>82</v>
      </c>
      <c r="AU114" s="24" t="s">
        <v>8</v>
      </c>
      <c r="AY114" s="24" t="s">
        <v>78</v>
      </c>
      <c r="BE114" s="126">
        <f>IF(N114="základní",J114,0)</f>
        <v>0</v>
      </c>
      <c r="BF114" s="126">
        <f>IF(N114="snížená",J114,0)</f>
        <v>0</v>
      </c>
      <c r="BG114" s="126">
        <f>IF(N114="zákl. přenesená",J114,0)</f>
        <v>0</v>
      </c>
      <c r="BH114" s="126">
        <f>IF(N114="sníž. přenesená",J114,0)</f>
        <v>0</v>
      </c>
      <c r="BI114" s="126">
        <f>IF(N114="nulová",J114,0)</f>
        <v>0</v>
      </c>
      <c r="BJ114" s="24" t="s">
        <v>81</v>
      </c>
      <c r="BK114" s="126">
        <f>ROUND(I114*H114,2)</f>
        <v>0</v>
      </c>
      <c r="BL114" s="24" t="s">
        <v>87</v>
      </c>
      <c r="BM114" s="24" t="s">
        <v>147</v>
      </c>
    </row>
    <row r="115" spans="2:47" s="34" customFormat="1" ht="30" customHeight="1">
      <c r="B115" s="35"/>
      <c r="D115" s="127" t="s">
        <v>89</v>
      </c>
      <c r="F115" s="128" t="s">
        <v>148</v>
      </c>
      <c r="I115" s="16"/>
      <c r="L115" s="35"/>
      <c r="M115" s="129"/>
      <c r="N115" s="36"/>
      <c r="O115" s="36"/>
      <c r="P115" s="36"/>
      <c r="Q115" s="36"/>
      <c r="R115" s="36"/>
      <c r="S115" s="36"/>
      <c r="T115" s="130"/>
      <c r="AT115" s="24" t="s">
        <v>89</v>
      </c>
      <c r="AU115" s="24" t="s">
        <v>8</v>
      </c>
    </row>
    <row r="116" spans="2:63" s="103" customFormat="1" ht="29.25" customHeight="1">
      <c r="B116" s="102"/>
      <c r="D116" s="113" t="s">
        <v>74</v>
      </c>
      <c r="E116" s="114" t="s">
        <v>149</v>
      </c>
      <c r="F116" s="114" t="s">
        <v>150</v>
      </c>
      <c r="I116" s="22"/>
      <c r="J116" s="115">
        <f>BK116</f>
        <v>0</v>
      </c>
      <c r="L116" s="102"/>
      <c r="M116" s="107"/>
      <c r="N116" s="108"/>
      <c r="O116" s="108"/>
      <c r="P116" s="109">
        <f>SUM(P117:P124)</f>
        <v>1.681</v>
      </c>
      <c r="Q116" s="108"/>
      <c r="R116" s="109">
        <f>SUM(R117:R124)</f>
        <v>0.00218</v>
      </c>
      <c r="S116" s="108"/>
      <c r="T116" s="110">
        <f>SUM(T117:T124)</f>
        <v>0</v>
      </c>
      <c r="AR116" s="104" t="s">
        <v>8</v>
      </c>
      <c r="AT116" s="111" t="s">
        <v>74</v>
      </c>
      <c r="AU116" s="111" t="s">
        <v>81</v>
      </c>
      <c r="AY116" s="104" t="s">
        <v>78</v>
      </c>
      <c r="BK116" s="112">
        <f>SUM(BK117:BK124)</f>
        <v>0</v>
      </c>
    </row>
    <row r="117" spans="2:65" s="34" customFormat="1" ht="22.5" customHeight="1">
      <c r="B117" s="35"/>
      <c r="C117" s="116" t="s">
        <v>151</v>
      </c>
      <c r="D117" s="116" t="s">
        <v>82</v>
      </c>
      <c r="E117" s="117" t="s">
        <v>152</v>
      </c>
      <c r="F117" s="118" t="s">
        <v>153</v>
      </c>
      <c r="G117" s="119" t="s">
        <v>85</v>
      </c>
      <c r="H117" s="120">
        <v>4</v>
      </c>
      <c r="I117" s="17"/>
      <c r="J117" s="121">
        <f>ROUND(I117*H117,2)</f>
        <v>0</v>
      </c>
      <c r="K117" s="118" t="s">
        <v>16</v>
      </c>
      <c r="L117" s="35"/>
      <c r="M117" s="122" t="s">
        <v>16</v>
      </c>
      <c r="N117" s="123" t="s">
        <v>34</v>
      </c>
      <c r="O117" s="124">
        <v>0.392</v>
      </c>
      <c r="P117" s="124">
        <f>O117*H117</f>
        <v>1.568</v>
      </c>
      <c r="Q117" s="124">
        <v>0.00046</v>
      </c>
      <c r="R117" s="124">
        <f>Q117*H117</f>
        <v>0.00184</v>
      </c>
      <c r="S117" s="124">
        <v>0</v>
      </c>
      <c r="T117" s="125">
        <f>S117*H117</f>
        <v>0</v>
      </c>
      <c r="AR117" s="24" t="s">
        <v>87</v>
      </c>
      <c r="AT117" s="24" t="s">
        <v>82</v>
      </c>
      <c r="AU117" s="24" t="s">
        <v>8</v>
      </c>
      <c r="AY117" s="24" t="s">
        <v>78</v>
      </c>
      <c r="BE117" s="126">
        <f>IF(N117="základní",J117,0)</f>
        <v>0</v>
      </c>
      <c r="BF117" s="126">
        <f>IF(N117="snížená",J117,0)</f>
        <v>0</v>
      </c>
      <c r="BG117" s="126">
        <f>IF(N117="zákl. přenesená",J117,0)</f>
        <v>0</v>
      </c>
      <c r="BH117" s="126">
        <f>IF(N117="sníž. přenesená",J117,0)</f>
        <v>0</v>
      </c>
      <c r="BI117" s="126">
        <f>IF(N117="nulová",J117,0)</f>
        <v>0</v>
      </c>
      <c r="BJ117" s="24" t="s">
        <v>81</v>
      </c>
      <c r="BK117" s="126">
        <f>ROUND(I117*H117,2)</f>
        <v>0</v>
      </c>
      <c r="BL117" s="24" t="s">
        <v>87</v>
      </c>
      <c r="BM117" s="24" t="s">
        <v>154</v>
      </c>
    </row>
    <row r="118" spans="2:47" s="34" customFormat="1" ht="22.5" customHeight="1">
      <c r="B118" s="35"/>
      <c r="D118" s="127" t="s">
        <v>89</v>
      </c>
      <c r="F118" s="128" t="s">
        <v>155</v>
      </c>
      <c r="I118" s="16"/>
      <c r="L118" s="35"/>
      <c r="M118" s="129"/>
      <c r="N118" s="36"/>
      <c r="O118" s="36"/>
      <c r="P118" s="36"/>
      <c r="Q118" s="36"/>
      <c r="R118" s="36"/>
      <c r="S118" s="36"/>
      <c r="T118" s="130"/>
      <c r="AT118" s="24" t="s">
        <v>89</v>
      </c>
      <c r="AU118" s="24" t="s">
        <v>8</v>
      </c>
    </row>
    <row r="119" spans="2:51" s="132" customFormat="1" ht="22.5" customHeight="1">
      <c r="B119" s="131"/>
      <c r="D119" s="127" t="s">
        <v>91</v>
      </c>
      <c r="E119" s="133" t="s">
        <v>16</v>
      </c>
      <c r="F119" s="134" t="s">
        <v>156</v>
      </c>
      <c r="H119" s="133" t="s">
        <v>16</v>
      </c>
      <c r="I119" s="21"/>
      <c r="L119" s="131"/>
      <c r="M119" s="135"/>
      <c r="N119" s="136"/>
      <c r="O119" s="136"/>
      <c r="P119" s="136"/>
      <c r="Q119" s="136"/>
      <c r="R119" s="136"/>
      <c r="S119" s="136"/>
      <c r="T119" s="137"/>
      <c r="AT119" s="133" t="s">
        <v>91</v>
      </c>
      <c r="AU119" s="133" t="s">
        <v>8</v>
      </c>
      <c r="AV119" s="132" t="s">
        <v>81</v>
      </c>
      <c r="AW119" s="132" t="s">
        <v>93</v>
      </c>
      <c r="AX119" s="132" t="s">
        <v>77</v>
      </c>
      <c r="AY119" s="133" t="s">
        <v>78</v>
      </c>
    </row>
    <row r="120" spans="2:51" s="139" customFormat="1" ht="22.5" customHeight="1">
      <c r="B120" s="138"/>
      <c r="D120" s="140" t="s">
        <v>91</v>
      </c>
      <c r="E120" s="141" t="s">
        <v>16</v>
      </c>
      <c r="F120" s="142" t="s">
        <v>106</v>
      </c>
      <c r="H120" s="143">
        <v>4</v>
      </c>
      <c r="I120" s="20"/>
      <c r="L120" s="138"/>
      <c r="M120" s="144"/>
      <c r="N120" s="145"/>
      <c r="O120" s="145"/>
      <c r="P120" s="145"/>
      <c r="Q120" s="145"/>
      <c r="R120" s="145"/>
      <c r="S120" s="145"/>
      <c r="T120" s="146"/>
      <c r="AT120" s="147" t="s">
        <v>91</v>
      </c>
      <c r="AU120" s="147" t="s">
        <v>8</v>
      </c>
      <c r="AV120" s="139" t="s">
        <v>8</v>
      </c>
      <c r="AW120" s="139" t="s">
        <v>93</v>
      </c>
      <c r="AX120" s="139" t="s">
        <v>81</v>
      </c>
      <c r="AY120" s="147" t="s">
        <v>78</v>
      </c>
    </row>
    <row r="121" spans="2:65" s="34" customFormat="1" ht="31.5" customHeight="1">
      <c r="B121" s="35"/>
      <c r="C121" s="116" t="s">
        <v>157</v>
      </c>
      <c r="D121" s="116" t="s">
        <v>82</v>
      </c>
      <c r="E121" s="117" t="s">
        <v>158</v>
      </c>
      <c r="F121" s="118" t="s">
        <v>159</v>
      </c>
      <c r="G121" s="119" t="s">
        <v>160</v>
      </c>
      <c r="H121" s="120">
        <v>1</v>
      </c>
      <c r="I121" s="17"/>
      <c r="J121" s="121">
        <f>ROUND(I121*H121,2)</f>
        <v>0</v>
      </c>
      <c r="K121" s="118" t="s">
        <v>16</v>
      </c>
      <c r="L121" s="35"/>
      <c r="M121" s="122" t="s">
        <v>16</v>
      </c>
      <c r="N121" s="123" t="s">
        <v>34</v>
      </c>
      <c r="O121" s="124">
        <v>0.113</v>
      </c>
      <c r="P121" s="124">
        <f>O121*H121</f>
        <v>0.113</v>
      </c>
      <c r="Q121" s="124">
        <v>0.00034</v>
      </c>
      <c r="R121" s="124">
        <f>Q121*H121</f>
        <v>0.00034</v>
      </c>
      <c r="S121" s="124">
        <v>0</v>
      </c>
      <c r="T121" s="125">
        <f>S121*H121</f>
        <v>0</v>
      </c>
      <c r="AR121" s="24" t="s">
        <v>87</v>
      </c>
      <c r="AT121" s="24" t="s">
        <v>82</v>
      </c>
      <c r="AU121" s="24" t="s">
        <v>8</v>
      </c>
      <c r="AY121" s="24" t="s">
        <v>78</v>
      </c>
      <c r="BE121" s="126">
        <f>IF(N121="základní",J121,0)</f>
        <v>0</v>
      </c>
      <c r="BF121" s="126">
        <f>IF(N121="snížená",J121,0)</f>
        <v>0</v>
      </c>
      <c r="BG121" s="126">
        <f>IF(N121="zákl. přenesená",J121,0)</f>
        <v>0</v>
      </c>
      <c r="BH121" s="126">
        <f>IF(N121="sníž. přenesená",J121,0)</f>
        <v>0</v>
      </c>
      <c r="BI121" s="126">
        <f>IF(N121="nulová",J121,0)</f>
        <v>0</v>
      </c>
      <c r="BJ121" s="24" t="s">
        <v>81</v>
      </c>
      <c r="BK121" s="126">
        <f>ROUND(I121*H121,2)</f>
        <v>0</v>
      </c>
      <c r="BL121" s="24" t="s">
        <v>87</v>
      </c>
      <c r="BM121" s="24" t="s">
        <v>161</v>
      </c>
    </row>
    <row r="122" spans="2:47" s="34" customFormat="1" ht="30" customHeight="1">
      <c r="B122" s="35"/>
      <c r="D122" s="127" t="s">
        <v>89</v>
      </c>
      <c r="F122" s="128" t="s">
        <v>159</v>
      </c>
      <c r="I122" s="16"/>
      <c r="L122" s="35"/>
      <c r="M122" s="129"/>
      <c r="N122" s="36"/>
      <c r="O122" s="36"/>
      <c r="P122" s="36"/>
      <c r="Q122" s="36"/>
      <c r="R122" s="36"/>
      <c r="S122" s="36"/>
      <c r="T122" s="130"/>
      <c r="AT122" s="24" t="s">
        <v>89</v>
      </c>
      <c r="AU122" s="24" t="s">
        <v>8</v>
      </c>
    </row>
    <row r="123" spans="2:51" s="132" customFormat="1" ht="22.5" customHeight="1">
      <c r="B123" s="131"/>
      <c r="D123" s="127" t="s">
        <v>91</v>
      </c>
      <c r="E123" s="133" t="s">
        <v>16</v>
      </c>
      <c r="F123" s="134" t="s">
        <v>156</v>
      </c>
      <c r="H123" s="133" t="s">
        <v>16</v>
      </c>
      <c r="I123" s="21"/>
      <c r="L123" s="131"/>
      <c r="M123" s="135"/>
      <c r="N123" s="136"/>
      <c r="O123" s="136"/>
      <c r="P123" s="136"/>
      <c r="Q123" s="136"/>
      <c r="R123" s="136"/>
      <c r="S123" s="136"/>
      <c r="T123" s="137"/>
      <c r="AT123" s="133" t="s">
        <v>91</v>
      </c>
      <c r="AU123" s="133" t="s">
        <v>8</v>
      </c>
      <c r="AV123" s="132" t="s">
        <v>81</v>
      </c>
      <c r="AW123" s="132" t="s">
        <v>93</v>
      </c>
      <c r="AX123" s="132" t="s">
        <v>77</v>
      </c>
      <c r="AY123" s="133" t="s">
        <v>78</v>
      </c>
    </row>
    <row r="124" spans="2:51" s="139" customFormat="1" ht="22.5" customHeight="1">
      <c r="B124" s="138"/>
      <c r="D124" s="127" t="s">
        <v>91</v>
      </c>
      <c r="E124" s="147" t="s">
        <v>16</v>
      </c>
      <c r="F124" s="158" t="s">
        <v>81</v>
      </c>
      <c r="H124" s="159">
        <v>1</v>
      </c>
      <c r="I124" s="20"/>
      <c r="L124" s="138"/>
      <c r="M124" s="144"/>
      <c r="N124" s="145"/>
      <c r="O124" s="145"/>
      <c r="P124" s="145"/>
      <c r="Q124" s="145"/>
      <c r="R124" s="145"/>
      <c r="S124" s="145"/>
      <c r="T124" s="146"/>
      <c r="AT124" s="147" t="s">
        <v>91</v>
      </c>
      <c r="AU124" s="147" t="s">
        <v>8</v>
      </c>
      <c r="AV124" s="139" t="s">
        <v>8</v>
      </c>
      <c r="AW124" s="139" t="s">
        <v>93</v>
      </c>
      <c r="AX124" s="139" t="s">
        <v>81</v>
      </c>
      <c r="AY124" s="147" t="s">
        <v>78</v>
      </c>
    </row>
    <row r="125" spans="2:63" s="103" customFormat="1" ht="29.25" customHeight="1">
      <c r="B125" s="102"/>
      <c r="D125" s="113" t="s">
        <v>74</v>
      </c>
      <c r="E125" s="114" t="s">
        <v>162</v>
      </c>
      <c r="F125" s="114" t="s">
        <v>163</v>
      </c>
      <c r="I125" s="22"/>
      <c r="J125" s="115">
        <f>BK125</f>
        <v>0</v>
      </c>
      <c r="L125" s="102"/>
      <c r="M125" s="107"/>
      <c r="N125" s="108"/>
      <c r="O125" s="108"/>
      <c r="P125" s="109">
        <f>SUM(P126:P145)</f>
        <v>22.82124</v>
      </c>
      <c r="Q125" s="108"/>
      <c r="R125" s="109">
        <f>SUM(R126:R145)</f>
        <v>0.16678</v>
      </c>
      <c r="S125" s="108"/>
      <c r="T125" s="110">
        <f>SUM(T126:T145)</f>
        <v>0</v>
      </c>
      <c r="AR125" s="104" t="s">
        <v>8</v>
      </c>
      <c r="AT125" s="111" t="s">
        <v>74</v>
      </c>
      <c r="AU125" s="111" t="s">
        <v>81</v>
      </c>
      <c r="AY125" s="104" t="s">
        <v>78</v>
      </c>
      <c r="BK125" s="112">
        <f>SUM(BK126:BK145)</f>
        <v>0</v>
      </c>
    </row>
    <row r="126" spans="2:65" s="34" customFormat="1" ht="22.5" customHeight="1">
      <c r="B126" s="35"/>
      <c r="C126" s="116" t="s">
        <v>164</v>
      </c>
      <c r="D126" s="116" t="s">
        <v>82</v>
      </c>
      <c r="E126" s="117" t="s">
        <v>165</v>
      </c>
      <c r="F126" s="118" t="s">
        <v>166</v>
      </c>
      <c r="G126" s="119" t="s">
        <v>167</v>
      </c>
      <c r="H126" s="120">
        <v>2</v>
      </c>
      <c r="I126" s="17"/>
      <c r="J126" s="121">
        <f>ROUND(I126*H126,2)</f>
        <v>0</v>
      </c>
      <c r="K126" s="118" t="s">
        <v>86</v>
      </c>
      <c r="L126" s="35"/>
      <c r="M126" s="122" t="s">
        <v>16</v>
      </c>
      <c r="N126" s="123" t="s">
        <v>34</v>
      </c>
      <c r="O126" s="124">
        <v>6.236</v>
      </c>
      <c r="P126" s="124">
        <f>O126*H126</f>
        <v>12.472</v>
      </c>
      <c r="Q126" s="124">
        <v>0.00255</v>
      </c>
      <c r="R126" s="124">
        <f>Q126*H126</f>
        <v>0.0051</v>
      </c>
      <c r="S126" s="124">
        <v>0</v>
      </c>
      <c r="T126" s="125">
        <f>S126*H126</f>
        <v>0</v>
      </c>
      <c r="AR126" s="24" t="s">
        <v>87</v>
      </c>
      <c r="AT126" s="24" t="s">
        <v>82</v>
      </c>
      <c r="AU126" s="24" t="s">
        <v>8</v>
      </c>
      <c r="AY126" s="24" t="s">
        <v>78</v>
      </c>
      <c r="BE126" s="126">
        <f>IF(N126="základní",J126,0)</f>
        <v>0</v>
      </c>
      <c r="BF126" s="126">
        <f>IF(N126="snížená",J126,0)</f>
        <v>0</v>
      </c>
      <c r="BG126" s="126">
        <f>IF(N126="zákl. přenesená",J126,0)</f>
        <v>0</v>
      </c>
      <c r="BH126" s="126">
        <f>IF(N126="sníž. přenesená",J126,0)</f>
        <v>0</v>
      </c>
      <c r="BI126" s="126">
        <f>IF(N126="nulová",J126,0)</f>
        <v>0</v>
      </c>
      <c r="BJ126" s="24" t="s">
        <v>81</v>
      </c>
      <c r="BK126" s="126">
        <f>ROUND(I126*H126,2)</f>
        <v>0</v>
      </c>
      <c r="BL126" s="24" t="s">
        <v>87</v>
      </c>
      <c r="BM126" s="24" t="s">
        <v>168</v>
      </c>
    </row>
    <row r="127" spans="2:47" s="34" customFormat="1" ht="30" customHeight="1">
      <c r="B127" s="35"/>
      <c r="D127" s="127" t="s">
        <v>89</v>
      </c>
      <c r="F127" s="128" t="s">
        <v>169</v>
      </c>
      <c r="I127" s="16"/>
      <c r="L127" s="35"/>
      <c r="M127" s="129"/>
      <c r="N127" s="36"/>
      <c r="O127" s="36"/>
      <c r="P127" s="36"/>
      <c r="Q127" s="36"/>
      <c r="R127" s="36"/>
      <c r="S127" s="36"/>
      <c r="T127" s="130"/>
      <c r="AT127" s="24" t="s">
        <v>89</v>
      </c>
      <c r="AU127" s="24" t="s">
        <v>8</v>
      </c>
    </row>
    <row r="128" spans="2:51" s="139" customFormat="1" ht="22.5" customHeight="1">
      <c r="B128" s="138"/>
      <c r="D128" s="140" t="s">
        <v>91</v>
      </c>
      <c r="E128" s="141" t="s">
        <v>16</v>
      </c>
      <c r="F128" s="142" t="s">
        <v>8</v>
      </c>
      <c r="H128" s="143">
        <v>2</v>
      </c>
      <c r="I128" s="20"/>
      <c r="L128" s="138"/>
      <c r="M128" s="144"/>
      <c r="N128" s="145"/>
      <c r="O128" s="145"/>
      <c r="P128" s="145"/>
      <c r="Q128" s="145"/>
      <c r="R128" s="145"/>
      <c r="S128" s="145"/>
      <c r="T128" s="146"/>
      <c r="AT128" s="147" t="s">
        <v>91</v>
      </c>
      <c r="AU128" s="147" t="s">
        <v>8</v>
      </c>
      <c r="AV128" s="139" t="s">
        <v>8</v>
      </c>
      <c r="AW128" s="139" t="s">
        <v>93</v>
      </c>
      <c r="AX128" s="139" t="s">
        <v>81</v>
      </c>
      <c r="AY128" s="147" t="s">
        <v>78</v>
      </c>
    </row>
    <row r="129" spans="2:65" s="34" customFormat="1" ht="22.5" customHeight="1">
      <c r="B129" s="35"/>
      <c r="C129" s="148" t="s">
        <v>170</v>
      </c>
      <c r="D129" s="148" t="s">
        <v>95</v>
      </c>
      <c r="E129" s="149" t="s">
        <v>171</v>
      </c>
      <c r="F129" s="150" t="s">
        <v>172</v>
      </c>
      <c r="G129" s="151" t="s">
        <v>160</v>
      </c>
      <c r="H129" s="152">
        <v>1</v>
      </c>
      <c r="I129" s="18"/>
      <c r="J129" s="153">
        <f>ROUND(I129*H129,2)</f>
        <v>0</v>
      </c>
      <c r="K129" s="150" t="s">
        <v>16</v>
      </c>
      <c r="L129" s="154"/>
      <c r="M129" s="155" t="s">
        <v>16</v>
      </c>
      <c r="N129" s="156" t="s">
        <v>34</v>
      </c>
      <c r="O129" s="124">
        <v>0</v>
      </c>
      <c r="P129" s="124">
        <f>O129*H129</f>
        <v>0</v>
      </c>
      <c r="Q129" s="124">
        <v>0.078</v>
      </c>
      <c r="R129" s="124">
        <f>Q129*H129</f>
        <v>0.078</v>
      </c>
      <c r="S129" s="124">
        <v>0</v>
      </c>
      <c r="T129" s="125">
        <f>S129*H129</f>
        <v>0</v>
      </c>
      <c r="AR129" s="24" t="s">
        <v>98</v>
      </c>
      <c r="AT129" s="24" t="s">
        <v>95</v>
      </c>
      <c r="AU129" s="24" t="s">
        <v>8</v>
      </c>
      <c r="AY129" s="24" t="s">
        <v>78</v>
      </c>
      <c r="BE129" s="126">
        <f>IF(N129="základní",J129,0)</f>
        <v>0</v>
      </c>
      <c r="BF129" s="126">
        <f>IF(N129="snížená",J129,0)</f>
        <v>0</v>
      </c>
      <c r="BG129" s="126">
        <f>IF(N129="zákl. přenesená",J129,0)</f>
        <v>0</v>
      </c>
      <c r="BH129" s="126">
        <f>IF(N129="sníž. přenesená",J129,0)</f>
        <v>0</v>
      </c>
      <c r="BI129" s="126">
        <f>IF(N129="nulová",J129,0)</f>
        <v>0</v>
      </c>
      <c r="BJ129" s="24" t="s">
        <v>81</v>
      </c>
      <c r="BK129" s="126">
        <f>ROUND(I129*H129,2)</f>
        <v>0</v>
      </c>
      <c r="BL129" s="24" t="s">
        <v>87</v>
      </c>
      <c r="BM129" s="24" t="s">
        <v>173</v>
      </c>
    </row>
    <row r="130" spans="2:47" s="34" customFormat="1" ht="30" customHeight="1">
      <c r="B130" s="35"/>
      <c r="D130" s="140" t="s">
        <v>89</v>
      </c>
      <c r="F130" s="157" t="s">
        <v>174</v>
      </c>
      <c r="I130" s="16"/>
      <c r="L130" s="35"/>
      <c r="M130" s="129"/>
      <c r="N130" s="36"/>
      <c r="O130" s="36"/>
      <c r="P130" s="36"/>
      <c r="Q130" s="36"/>
      <c r="R130" s="36"/>
      <c r="S130" s="36"/>
      <c r="T130" s="130"/>
      <c r="AT130" s="24" t="s">
        <v>89</v>
      </c>
      <c r="AU130" s="24" t="s">
        <v>8</v>
      </c>
    </row>
    <row r="131" spans="2:65" s="34" customFormat="1" ht="22.5" customHeight="1">
      <c r="B131" s="35"/>
      <c r="C131" s="148" t="s">
        <v>87</v>
      </c>
      <c r="D131" s="148" t="s">
        <v>95</v>
      </c>
      <c r="E131" s="149" t="s">
        <v>175</v>
      </c>
      <c r="F131" s="150" t="s">
        <v>176</v>
      </c>
      <c r="G131" s="151" t="s">
        <v>160</v>
      </c>
      <c r="H131" s="152">
        <v>1</v>
      </c>
      <c r="I131" s="18"/>
      <c r="J131" s="153">
        <f>ROUND(I131*H131,2)</f>
        <v>0</v>
      </c>
      <c r="K131" s="150" t="s">
        <v>16</v>
      </c>
      <c r="L131" s="154"/>
      <c r="M131" s="155" t="s">
        <v>16</v>
      </c>
      <c r="N131" s="156" t="s">
        <v>34</v>
      </c>
      <c r="O131" s="124">
        <v>0</v>
      </c>
      <c r="P131" s="124">
        <f>O131*H131</f>
        <v>0</v>
      </c>
      <c r="Q131" s="124">
        <v>0.078</v>
      </c>
      <c r="R131" s="124">
        <f>Q131*H131</f>
        <v>0.078</v>
      </c>
      <c r="S131" s="124">
        <v>0</v>
      </c>
      <c r="T131" s="125">
        <f>S131*H131</f>
        <v>0</v>
      </c>
      <c r="AR131" s="24" t="s">
        <v>98</v>
      </c>
      <c r="AT131" s="24" t="s">
        <v>95</v>
      </c>
      <c r="AU131" s="24" t="s">
        <v>8</v>
      </c>
      <c r="AY131" s="24" t="s">
        <v>78</v>
      </c>
      <c r="BE131" s="126">
        <f>IF(N131="základní",J131,0)</f>
        <v>0</v>
      </c>
      <c r="BF131" s="126">
        <f>IF(N131="snížená",J131,0)</f>
        <v>0</v>
      </c>
      <c r="BG131" s="126">
        <f>IF(N131="zákl. přenesená",J131,0)</f>
        <v>0</v>
      </c>
      <c r="BH131" s="126">
        <f>IF(N131="sníž. přenesená",J131,0)</f>
        <v>0</v>
      </c>
      <c r="BI131" s="126">
        <f>IF(N131="nulová",J131,0)</f>
        <v>0</v>
      </c>
      <c r="BJ131" s="24" t="s">
        <v>81</v>
      </c>
      <c r="BK131" s="126">
        <f>ROUND(I131*H131,2)</f>
        <v>0</v>
      </c>
      <c r="BL131" s="24" t="s">
        <v>87</v>
      </c>
      <c r="BM131" s="24" t="s">
        <v>177</v>
      </c>
    </row>
    <row r="132" spans="2:47" s="34" customFormat="1" ht="22.5" customHeight="1">
      <c r="B132" s="35"/>
      <c r="D132" s="140" t="s">
        <v>89</v>
      </c>
      <c r="F132" s="157" t="s">
        <v>176</v>
      </c>
      <c r="I132" s="16"/>
      <c r="L132" s="35"/>
      <c r="M132" s="129"/>
      <c r="N132" s="36"/>
      <c r="O132" s="36"/>
      <c r="P132" s="36"/>
      <c r="Q132" s="36"/>
      <c r="R132" s="36"/>
      <c r="S132" s="36"/>
      <c r="T132" s="130"/>
      <c r="AT132" s="24" t="s">
        <v>89</v>
      </c>
      <c r="AU132" s="24" t="s">
        <v>8</v>
      </c>
    </row>
    <row r="133" spans="2:65" s="34" customFormat="1" ht="31.5" customHeight="1">
      <c r="B133" s="35"/>
      <c r="C133" s="116" t="s">
        <v>178</v>
      </c>
      <c r="D133" s="116" t="s">
        <v>82</v>
      </c>
      <c r="E133" s="117" t="s">
        <v>179</v>
      </c>
      <c r="F133" s="118" t="s">
        <v>180</v>
      </c>
      <c r="G133" s="119" t="s">
        <v>167</v>
      </c>
      <c r="H133" s="120">
        <v>2</v>
      </c>
      <c r="I133" s="17"/>
      <c r="J133" s="121">
        <f>ROUND(I133*H133,2)</f>
        <v>0</v>
      </c>
      <c r="K133" s="118" t="s">
        <v>86</v>
      </c>
      <c r="L133" s="35"/>
      <c r="M133" s="122" t="s">
        <v>16</v>
      </c>
      <c r="N133" s="123" t="s">
        <v>34</v>
      </c>
      <c r="O133" s="124">
        <v>1.174</v>
      </c>
      <c r="P133" s="124">
        <f>O133*H133</f>
        <v>2.348</v>
      </c>
      <c r="Q133" s="124">
        <v>0.00152</v>
      </c>
      <c r="R133" s="124">
        <f>Q133*H133</f>
        <v>0.00304</v>
      </c>
      <c r="S133" s="124">
        <v>0</v>
      </c>
      <c r="T133" s="125">
        <f>S133*H133</f>
        <v>0</v>
      </c>
      <c r="AR133" s="24" t="s">
        <v>87</v>
      </c>
      <c r="AT133" s="24" t="s">
        <v>82</v>
      </c>
      <c r="AU133" s="24" t="s">
        <v>8</v>
      </c>
      <c r="AY133" s="24" t="s">
        <v>78</v>
      </c>
      <c r="BE133" s="126">
        <f>IF(N133="základní",J133,0)</f>
        <v>0</v>
      </c>
      <c r="BF133" s="126">
        <f>IF(N133="snížená",J133,0)</f>
        <v>0</v>
      </c>
      <c r="BG133" s="126">
        <f>IF(N133="zákl. přenesená",J133,0)</f>
        <v>0</v>
      </c>
      <c r="BH133" s="126">
        <f>IF(N133="sníž. přenesená",J133,0)</f>
        <v>0</v>
      </c>
      <c r="BI133" s="126">
        <f>IF(N133="nulová",J133,0)</f>
        <v>0</v>
      </c>
      <c r="BJ133" s="24" t="s">
        <v>81</v>
      </c>
      <c r="BK133" s="126">
        <f>ROUND(I133*H133,2)</f>
        <v>0</v>
      </c>
      <c r="BL133" s="24" t="s">
        <v>87</v>
      </c>
      <c r="BM133" s="24" t="s">
        <v>181</v>
      </c>
    </row>
    <row r="134" spans="2:47" s="34" customFormat="1" ht="30" customHeight="1">
      <c r="B134" s="35"/>
      <c r="D134" s="127" t="s">
        <v>89</v>
      </c>
      <c r="F134" s="128" t="s">
        <v>182</v>
      </c>
      <c r="I134" s="16"/>
      <c r="L134" s="35"/>
      <c r="M134" s="129"/>
      <c r="N134" s="36"/>
      <c r="O134" s="36"/>
      <c r="P134" s="36"/>
      <c r="Q134" s="36"/>
      <c r="R134" s="36"/>
      <c r="S134" s="36"/>
      <c r="T134" s="130"/>
      <c r="AT134" s="24" t="s">
        <v>89</v>
      </c>
      <c r="AU134" s="24" t="s">
        <v>8</v>
      </c>
    </row>
    <row r="135" spans="2:51" s="139" customFormat="1" ht="22.5" customHeight="1">
      <c r="B135" s="138"/>
      <c r="D135" s="140" t="s">
        <v>91</v>
      </c>
      <c r="E135" s="141" t="s">
        <v>16</v>
      </c>
      <c r="F135" s="142" t="s">
        <v>8</v>
      </c>
      <c r="H135" s="143">
        <v>2</v>
      </c>
      <c r="I135" s="20"/>
      <c r="L135" s="138"/>
      <c r="M135" s="144"/>
      <c r="N135" s="145"/>
      <c r="O135" s="145"/>
      <c r="P135" s="145"/>
      <c r="Q135" s="145"/>
      <c r="R135" s="145"/>
      <c r="S135" s="145"/>
      <c r="T135" s="146"/>
      <c r="AT135" s="147" t="s">
        <v>91</v>
      </c>
      <c r="AU135" s="147" t="s">
        <v>8</v>
      </c>
      <c r="AV135" s="139" t="s">
        <v>8</v>
      </c>
      <c r="AW135" s="139" t="s">
        <v>93</v>
      </c>
      <c r="AX135" s="139" t="s">
        <v>81</v>
      </c>
      <c r="AY135" s="147" t="s">
        <v>78</v>
      </c>
    </row>
    <row r="136" spans="2:65" s="34" customFormat="1" ht="22.5" customHeight="1">
      <c r="B136" s="35"/>
      <c r="C136" s="116" t="s">
        <v>183</v>
      </c>
      <c r="D136" s="116" t="s">
        <v>82</v>
      </c>
      <c r="E136" s="117" t="s">
        <v>184</v>
      </c>
      <c r="F136" s="118" t="s">
        <v>185</v>
      </c>
      <c r="G136" s="119" t="s">
        <v>85</v>
      </c>
      <c r="H136" s="120">
        <v>4</v>
      </c>
      <c r="I136" s="17"/>
      <c r="J136" s="121">
        <f>ROUND(I136*H136,2)</f>
        <v>0</v>
      </c>
      <c r="K136" s="118" t="s">
        <v>86</v>
      </c>
      <c r="L136" s="35"/>
      <c r="M136" s="122" t="s">
        <v>16</v>
      </c>
      <c r="N136" s="123" t="s">
        <v>34</v>
      </c>
      <c r="O136" s="124">
        <v>0.821</v>
      </c>
      <c r="P136" s="124">
        <f>O136*H136</f>
        <v>3.284</v>
      </c>
      <c r="Q136" s="124">
        <v>0.00044</v>
      </c>
      <c r="R136" s="124">
        <f>Q136*H136</f>
        <v>0.00176</v>
      </c>
      <c r="S136" s="124">
        <v>0</v>
      </c>
      <c r="T136" s="125">
        <f>S136*H136</f>
        <v>0</v>
      </c>
      <c r="AR136" s="24" t="s">
        <v>87</v>
      </c>
      <c r="AT136" s="24" t="s">
        <v>82</v>
      </c>
      <c r="AU136" s="24" t="s">
        <v>8</v>
      </c>
      <c r="AY136" s="24" t="s">
        <v>78</v>
      </c>
      <c r="BE136" s="126">
        <f>IF(N136="základní",J136,0)</f>
        <v>0</v>
      </c>
      <c r="BF136" s="126">
        <f>IF(N136="snížená",J136,0)</f>
        <v>0</v>
      </c>
      <c r="BG136" s="126">
        <f>IF(N136="zákl. přenesená",J136,0)</f>
        <v>0</v>
      </c>
      <c r="BH136" s="126">
        <f>IF(N136="sníž. přenesená",J136,0)</f>
        <v>0</v>
      </c>
      <c r="BI136" s="126">
        <f>IF(N136="nulová",J136,0)</f>
        <v>0</v>
      </c>
      <c r="BJ136" s="24" t="s">
        <v>81</v>
      </c>
      <c r="BK136" s="126">
        <f>ROUND(I136*H136,2)</f>
        <v>0</v>
      </c>
      <c r="BL136" s="24" t="s">
        <v>87</v>
      </c>
      <c r="BM136" s="24" t="s">
        <v>186</v>
      </c>
    </row>
    <row r="137" spans="2:47" s="34" customFormat="1" ht="22.5" customHeight="1">
      <c r="B137" s="35"/>
      <c r="D137" s="127" t="s">
        <v>89</v>
      </c>
      <c r="F137" s="128" t="s">
        <v>187</v>
      </c>
      <c r="I137" s="16"/>
      <c r="L137" s="35"/>
      <c r="M137" s="129"/>
      <c r="N137" s="36"/>
      <c r="O137" s="36"/>
      <c r="P137" s="36"/>
      <c r="Q137" s="36"/>
      <c r="R137" s="36"/>
      <c r="S137" s="36"/>
      <c r="T137" s="130"/>
      <c r="AT137" s="24" t="s">
        <v>89</v>
      </c>
      <c r="AU137" s="24" t="s">
        <v>8</v>
      </c>
    </row>
    <row r="138" spans="2:51" s="139" customFormat="1" ht="22.5" customHeight="1">
      <c r="B138" s="138"/>
      <c r="D138" s="140" t="s">
        <v>91</v>
      </c>
      <c r="E138" s="141" t="s">
        <v>16</v>
      </c>
      <c r="F138" s="142" t="s">
        <v>106</v>
      </c>
      <c r="H138" s="143">
        <v>4</v>
      </c>
      <c r="I138" s="20"/>
      <c r="L138" s="138"/>
      <c r="M138" s="144"/>
      <c r="N138" s="145"/>
      <c r="O138" s="145"/>
      <c r="P138" s="145"/>
      <c r="Q138" s="145"/>
      <c r="R138" s="145"/>
      <c r="S138" s="145"/>
      <c r="T138" s="146"/>
      <c r="AT138" s="147" t="s">
        <v>91</v>
      </c>
      <c r="AU138" s="147" t="s">
        <v>8</v>
      </c>
      <c r="AV138" s="139" t="s">
        <v>8</v>
      </c>
      <c r="AW138" s="139" t="s">
        <v>93</v>
      </c>
      <c r="AX138" s="139" t="s">
        <v>81</v>
      </c>
      <c r="AY138" s="147" t="s">
        <v>78</v>
      </c>
    </row>
    <row r="139" spans="2:65" s="34" customFormat="1" ht="22.5" customHeight="1">
      <c r="B139" s="35"/>
      <c r="C139" s="116" t="s">
        <v>188</v>
      </c>
      <c r="D139" s="116" t="s">
        <v>82</v>
      </c>
      <c r="E139" s="117" t="s">
        <v>189</v>
      </c>
      <c r="F139" s="118" t="s">
        <v>190</v>
      </c>
      <c r="G139" s="119" t="s">
        <v>160</v>
      </c>
      <c r="H139" s="120">
        <v>2</v>
      </c>
      <c r="I139" s="17"/>
      <c r="J139" s="121">
        <f>ROUND(I139*H139,2)</f>
        <v>0</v>
      </c>
      <c r="K139" s="118" t="s">
        <v>16</v>
      </c>
      <c r="L139" s="35"/>
      <c r="M139" s="122" t="s">
        <v>16</v>
      </c>
      <c r="N139" s="123" t="s">
        <v>34</v>
      </c>
      <c r="O139" s="124">
        <v>0.821</v>
      </c>
      <c r="P139" s="124">
        <f>O139*H139</f>
        <v>1.642</v>
      </c>
      <c r="Q139" s="124">
        <v>0.00044</v>
      </c>
      <c r="R139" s="124">
        <f>Q139*H139</f>
        <v>0.00088</v>
      </c>
      <c r="S139" s="124">
        <v>0</v>
      </c>
      <c r="T139" s="125">
        <f>S139*H139</f>
        <v>0</v>
      </c>
      <c r="AR139" s="24" t="s">
        <v>87</v>
      </c>
      <c r="AT139" s="24" t="s">
        <v>82</v>
      </c>
      <c r="AU139" s="24" t="s">
        <v>8</v>
      </c>
      <c r="AY139" s="24" t="s">
        <v>78</v>
      </c>
      <c r="BE139" s="126">
        <f>IF(N139="základní",J139,0)</f>
        <v>0</v>
      </c>
      <c r="BF139" s="126">
        <f>IF(N139="snížená",J139,0)</f>
        <v>0</v>
      </c>
      <c r="BG139" s="126">
        <f>IF(N139="zákl. přenesená",J139,0)</f>
        <v>0</v>
      </c>
      <c r="BH139" s="126">
        <f>IF(N139="sníž. přenesená",J139,0)</f>
        <v>0</v>
      </c>
      <c r="BI139" s="126">
        <f>IF(N139="nulová",J139,0)</f>
        <v>0</v>
      </c>
      <c r="BJ139" s="24" t="s">
        <v>81</v>
      </c>
      <c r="BK139" s="126">
        <f>ROUND(I139*H139,2)</f>
        <v>0</v>
      </c>
      <c r="BL139" s="24" t="s">
        <v>87</v>
      </c>
      <c r="BM139" s="24" t="s">
        <v>191</v>
      </c>
    </row>
    <row r="140" spans="2:47" s="34" customFormat="1" ht="22.5" customHeight="1">
      <c r="B140" s="35"/>
      <c r="D140" s="127" t="s">
        <v>89</v>
      </c>
      <c r="F140" s="128" t="s">
        <v>190</v>
      </c>
      <c r="I140" s="16"/>
      <c r="L140" s="35"/>
      <c r="M140" s="129"/>
      <c r="N140" s="36"/>
      <c r="O140" s="36"/>
      <c r="P140" s="36"/>
      <c r="Q140" s="36"/>
      <c r="R140" s="36"/>
      <c r="S140" s="36"/>
      <c r="T140" s="130"/>
      <c r="AT140" s="24" t="s">
        <v>89</v>
      </c>
      <c r="AU140" s="24" t="s">
        <v>8</v>
      </c>
    </row>
    <row r="141" spans="2:51" s="139" customFormat="1" ht="22.5" customHeight="1">
      <c r="B141" s="138"/>
      <c r="D141" s="140" t="s">
        <v>91</v>
      </c>
      <c r="E141" s="141" t="s">
        <v>16</v>
      </c>
      <c r="F141" s="142" t="s">
        <v>8</v>
      </c>
      <c r="H141" s="143">
        <v>2</v>
      </c>
      <c r="I141" s="20"/>
      <c r="L141" s="138"/>
      <c r="M141" s="144"/>
      <c r="N141" s="145"/>
      <c r="O141" s="145"/>
      <c r="P141" s="145"/>
      <c r="Q141" s="145"/>
      <c r="R141" s="145"/>
      <c r="S141" s="145"/>
      <c r="T141" s="146"/>
      <c r="AT141" s="147" t="s">
        <v>91</v>
      </c>
      <c r="AU141" s="147" t="s">
        <v>8</v>
      </c>
      <c r="AV141" s="139" t="s">
        <v>8</v>
      </c>
      <c r="AW141" s="139" t="s">
        <v>93</v>
      </c>
      <c r="AX141" s="139" t="s">
        <v>81</v>
      </c>
      <c r="AY141" s="147" t="s">
        <v>78</v>
      </c>
    </row>
    <row r="142" spans="2:65" s="34" customFormat="1" ht="22.5" customHeight="1">
      <c r="B142" s="35"/>
      <c r="C142" s="116" t="s">
        <v>192</v>
      </c>
      <c r="D142" s="116" t="s">
        <v>82</v>
      </c>
      <c r="E142" s="117" t="s">
        <v>193</v>
      </c>
      <c r="F142" s="118" t="s">
        <v>194</v>
      </c>
      <c r="G142" s="119" t="s">
        <v>141</v>
      </c>
      <c r="H142" s="120">
        <v>0.245</v>
      </c>
      <c r="I142" s="17"/>
      <c r="J142" s="121">
        <f>ROUND(I142*H142,2)</f>
        <v>0</v>
      </c>
      <c r="K142" s="118" t="s">
        <v>86</v>
      </c>
      <c r="L142" s="35"/>
      <c r="M142" s="122" t="s">
        <v>16</v>
      </c>
      <c r="N142" s="123" t="s">
        <v>34</v>
      </c>
      <c r="O142" s="124">
        <v>10.582</v>
      </c>
      <c r="P142" s="124">
        <f>O142*H142</f>
        <v>2.59259</v>
      </c>
      <c r="Q142" s="124">
        <v>0</v>
      </c>
      <c r="R142" s="124">
        <f>Q142*H142</f>
        <v>0</v>
      </c>
      <c r="S142" s="124">
        <v>0</v>
      </c>
      <c r="T142" s="125">
        <f>S142*H142</f>
        <v>0</v>
      </c>
      <c r="AR142" s="24" t="s">
        <v>87</v>
      </c>
      <c r="AT142" s="24" t="s">
        <v>82</v>
      </c>
      <c r="AU142" s="24" t="s">
        <v>8</v>
      </c>
      <c r="AY142" s="24" t="s">
        <v>78</v>
      </c>
      <c r="BE142" s="126">
        <f>IF(N142="základní",J142,0)</f>
        <v>0</v>
      </c>
      <c r="BF142" s="126">
        <f>IF(N142="snížená",J142,0)</f>
        <v>0</v>
      </c>
      <c r="BG142" s="126">
        <f>IF(N142="zákl. přenesená",J142,0)</f>
        <v>0</v>
      </c>
      <c r="BH142" s="126">
        <f>IF(N142="sníž. přenesená",J142,0)</f>
        <v>0</v>
      </c>
      <c r="BI142" s="126">
        <f>IF(N142="nulová",J142,0)</f>
        <v>0</v>
      </c>
      <c r="BJ142" s="24" t="s">
        <v>81</v>
      </c>
      <c r="BK142" s="126">
        <f>ROUND(I142*H142,2)</f>
        <v>0</v>
      </c>
      <c r="BL142" s="24" t="s">
        <v>87</v>
      </c>
      <c r="BM142" s="24" t="s">
        <v>195</v>
      </c>
    </row>
    <row r="143" spans="2:47" s="34" customFormat="1" ht="30" customHeight="1">
      <c r="B143" s="35"/>
      <c r="D143" s="140" t="s">
        <v>89</v>
      </c>
      <c r="F143" s="157" t="s">
        <v>196</v>
      </c>
      <c r="I143" s="16"/>
      <c r="L143" s="35"/>
      <c r="M143" s="129"/>
      <c r="N143" s="36"/>
      <c r="O143" s="36"/>
      <c r="P143" s="36"/>
      <c r="Q143" s="36"/>
      <c r="R143" s="36"/>
      <c r="S143" s="36"/>
      <c r="T143" s="130"/>
      <c r="AT143" s="24" t="s">
        <v>89</v>
      </c>
      <c r="AU143" s="24" t="s">
        <v>8</v>
      </c>
    </row>
    <row r="144" spans="2:65" s="34" customFormat="1" ht="22.5" customHeight="1">
      <c r="B144" s="35"/>
      <c r="C144" s="116" t="s">
        <v>197</v>
      </c>
      <c r="D144" s="116" t="s">
        <v>82</v>
      </c>
      <c r="E144" s="117" t="s">
        <v>198</v>
      </c>
      <c r="F144" s="118" t="s">
        <v>199</v>
      </c>
      <c r="G144" s="119" t="s">
        <v>141</v>
      </c>
      <c r="H144" s="120">
        <v>0.245</v>
      </c>
      <c r="I144" s="17"/>
      <c r="J144" s="121">
        <f>ROUND(I144*H144,2)</f>
        <v>0</v>
      </c>
      <c r="K144" s="118" t="s">
        <v>86</v>
      </c>
      <c r="L144" s="35"/>
      <c r="M144" s="122" t="s">
        <v>16</v>
      </c>
      <c r="N144" s="123" t="s">
        <v>34</v>
      </c>
      <c r="O144" s="124">
        <v>1.97</v>
      </c>
      <c r="P144" s="124">
        <f>O144*H144</f>
        <v>0.48264999999999997</v>
      </c>
      <c r="Q144" s="124">
        <v>0</v>
      </c>
      <c r="R144" s="124">
        <f>Q144*H144</f>
        <v>0</v>
      </c>
      <c r="S144" s="124">
        <v>0</v>
      </c>
      <c r="T144" s="125">
        <f>S144*H144</f>
        <v>0</v>
      </c>
      <c r="AR144" s="24" t="s">
        <v>87</v>
      </c>
      <c r="AT144" s="24" t="s">
        <v>82</v>
      </c>
      <c r="AU144" s="24" t="s">
        <v>8</v>
      </c>
      <c r="AY144" s="24" t="s">
        <v>78</v>
      </c>
      <c r="BE144" s="126">
        <f>IF(N144="základní",J144,0)</f>
        <v>0</v>
      </c>
      <c r="BF144" s="126">
        <f>IF(N144="snížená",J144,0)</f>
        <v>0</v>
      </c>
      <c r="BG144" s="126">
        <f>IF(N144="zákl. přenesená",J144,0)</f>
        <v>0</v>
      </c>
      <c r="BH144" s="126">
        <f>IF(N144="sníž. přenesená",J144,0)</f>
        <v>0</v>
      </c>
      <c r="BI144" s="126">
        <f>IF(N144="nulová",J144,0)</f>
        <v>0</v>
      </c>
      <c r="BJ144" s="24" t="s">
        <v>81</v>
      </c>
      <c r="BK144" s="126">
        <f>ROUND(I144*H144,2)</f>
        <v>0</v>
      </c>
      <c r="BL144" s="24" t="s">
        <v>87</v>
      </c>
      <c r="BM144" s="24" t="s">
        <v>200</v>
      </c>
    </row>
    <row r="145" spans="2:47" s="34" customFormat="1" ht="30" customHeight="1">
      <c r="B145" s="35"/>
      <c r="D145" s="127" t="s">
        <v>89</v>
      </c>
      <c r="F145" s="128" t="s">
        <v>201</v>
      </c>
      <c r="I145" s="16"/>
      <c r="L145" s="35"/>
      <c r="M145" s="129"/>
      <c r="N145" s="36"/>
      <c r="O145" s="36"/>
      <c r="P145" s="36"/>
      <c r="Q145" s="36"/>
      <c r="R145" s="36"/>
      <c r="S145" s="36"/>
      <c r="T145" s="130"/>
      <c r="AT145" s="24" t="s">
        <v>89</v>
      </c>
      <c r="AU145" s="24" t="s">
        <v>8</v>
      </c>
    </row>
    <row r="146" spans="2:63" s="103" customFormat="1" ht="29.25" customHeight="1">
      <c r="B146" s="102"/>
      <c r="D146" s="113" t="s">
        <v>74</v>
      </c>
      <c r="E146" s="114" t="s">
        <v>202</v>
      </c>
      <c r="F146" s="114" t="s">
        <v>203</v>
      </c>
      <c r="I146" s="22"/>
      <c r="J146" s="115">
        <f>BK146</f>
        <v>0</v>
      </c>
      <c r="L146" s="102"/>
      <c r="M146" s="107"/>
      <c r="N146" s="108"/>
      <c r="O146" s="108"/>
      <c r="P146" s="109">
        <f>SUM(P147:P170)</f>
        <v>16.958163</v>
      </c>
      <c r="Q146" s="108"/>
      <c r="R146" s="109">
        <f>SUM(R147:R170)</f>
        <v>0.37671999999999994</v>
      </c>
      <c r="S146" s="108"/>
      <c r="T146" s="110">
        <f>SUM(T147:T170)</f>
        <v>0</v>
      </c>
      <c r="AR146" s="104" t="s">
        <v>8</v>
      </c>
      <c r="AT146" s="111" t="s">
        <v>74</v>
      </c>
      <c r="AU146" s="111" t="s">
        <v>81</v>
      </c>
      <c r="AY146" s="104" t="s">
        <v>78</v>
      </c>
      <c r="BK146" s="112">
        <f>SUM(BK147:BK170)</f>
        <v>0</v>
      </c>
    </row>
    <row r="147" spans="2:65" s="34" customFormat="1" ht="22.5" customHeight="1">
      <c r="B147" s="35"/>
      <c r="C147" s="116" t="s">
        <v>204</v>
      </c>
      <c r="D147" s="116" t="s">
        <v>82</v>
      </c>
      <c r="E147" s="117" t="s">
        <v>205</v>
      </c>
      <c r="F147" s="118" t="s">
        <v>206</v>
      </c>
      <c r="G147" s="119" t="s">
        <v>160</v>
      </c>
      <c r="H147" s="120">
        <v>1</v>
      </c>
      <c r="I147" s="17"/>
      <c r="J147" s="121">
        <f>ROUND(I147*H147,2)</f>
        <v>0</v>
      </c>
      <c r="K147" s="118" t="s">
        <v>86</v>
      </c>
      <c r="L147" s="35"/>
      <c r="M147" s="122" t="s">
        <v>16</v>
      </c>
      <c r="N147" s="123" t="s">
        <v>34</v>
      </c>
      <c r="O147" s="124">
        <v>0.78</v>
      </c>
      <c r="P147" s="124">
        <f>O147*H147</f>
        <v>0.78</v>
      </c>
      <c r="Q147" s="124">
        <v>0.03729</v>
      </c>
      <c r="R147" s="124">
        <f>Q147*H147</f>
        <v>0.03729</v>
      </c>
      <c r="S147" s="124">
        <v>0</v>
      </c>
      <c r="T147" s="125">
        <f>S147*H147</f>
        <v>0</v>
      </c>
      <c r="AR147" s="24" t="s">
        <v>87</v>
      </c>
      <c r="AT147" s="24" t="s">
        <v>82</v>
      </c>
      <c r="AU147" s="24" t="s">
        <v>8</v>
      </c>
      <c r="AY147" s="24" t="s">
        <v>78</v>
      </c>
      <c r="BE147" s="126">
        <f>IF(N147="základní",J147,0)</f>
        <v>0</v>
      </c>
      <c r="BF147" s="126">
        <f>IF(N147="snížená",J147,0)</f>
        <v>0</v>
      </c>
      <c r="BG147" s="126">
        <f>IF(N147="zákl. přenesená",J147,0)</f>
        <v>0</v>
      </c>
      <c r="BH147" s="126">
        <f>IF(N147="sníž. přenesená",J147,0)</f>
        <v>0</v>
      </c>
      <c r="BI147" s="126">
        <f>IF(N147="nulová",J147,0)</f>
        <v>0</v>
      </c>
      <c r="BJ147" s="24" t="s">
        <v>81</v>
      </c>
      <c r="BK147" s="126">
        <f>ROUND(I147*H147,2)</f>
        <v>0</v>
      </c>
      <c r="BL147" s="24" t="s">
        <v>87</v>
      </c>
      <c r="BM147" s="24" t="s">
        <v>207</v>
      </c>
    </row>
    <row r="148" spans="2:47" s="34" customFormat="1" ht="30" customHeight="1">
      <c r="B148" s="35"/>
      <c r="D148" s="127" t="s">
        <v>89</v>
      </c>
      <c r="F148" s="128" t="s">
        <v>208</v>
      </c>
      <c r="I148" s="16"/>
      <c r="L148" s="35"/>
      <c r="M148" s="129"/>
      <c r="N148" s="36"/>
      <c r="O148" s="36"/>
      <c r="P148" s="36"/>
      <c r="Q148" s="36"/>
      <c r="R148" s="36"/>
      <c r="S148" s="36"/>
      <c r="T148" s="130"/>
      <c r="AT148" s="24" t="s">
        <v>89</v>
      </c>
      <c r="AU148" s="24" t="s">
        <v>8</v>
      </c>
    </row>
    <row r="149" spans="2:51" s="139" customFormat="1" ht="22.5" customHeight="1">
      <c r="B149" s="138"/>
      <c r="D149" s="140" t="s">
        <v>91</v>
      </c>
      <c r="E149" s="141" t="s">
        <v>16</v>
      </c>
      <c r="F149" s="142" t="s">
        <v>81</v>
      </c>
      <c r="H149" s="143">
        <v>1</v>
      </c>
      <c r="I149" s="20"/>
      <c r="L149" s="138"/>
      <c r="M149" s="144"/>
      <c r="N149" s="145"/>
      <c r="O149" s="145"/>
      <c r="P149" s="145"/>
      <c r="Q149" s="145"/>
      <c r="R149" s="145"/>
      <c r="S149" s="145"/>
      <c r="T149" s="146"/>
      <c r="AT149" s="147" t="s">
        <v>91</v>
      </c>
      <c r="AU149" s="147" t="s">
        <v>8</v>
      </c>
      <c r="AV149" s="139" t="s">
        <v>8</v>
      </c>
      <c r="AW149" s="139" t="s">
        <v>93</v>
      </c>
      <c r="AX149" s="139" t="s">
        <v>81</v>
      </c>
      <c r="AY149" s="147" t="s">
        <v>78</v>
      </c>
    </row>
    <row r="150" spans="2:65" s="34" customFormat="1" ht="22.5" customHeight="1">
      <c r="B150" s="35"/>
      <c r="C150" s="116" t="s">
        <v>209</v>
      </c>
      <c r="D150" s="116" t="s">
        <v>82</v>
      </c>
      <c r="E150" s="117" t="s">
        <v>210</v>
      </c>
      <c r="F150" s="118" t="s">
        <v>211</v>
      </c>
      <c r="G150" s="119" t="s">
        <v>160</v>
      </c>
      <c r="H150" s="120">
        <v>1</v>
      </c>
      <c r="I150" s="17"/>
      <c r="J150" s="121">
        <f>ROUND(I150*H150,2)</f>
        <v>0</v>
      </c>
      <c r="K150" s="118" t="s">
        <v>86</v>
      </c>
      <c r="L150" s="35"/>
      <c r="M150" s="122" t="s">
        <v>16</v>
      </c>
      <c r="N150" s="123" t="s">
        <v>34</v>
      </c>
      <c r="O150" s="124">
        <v>1.56</v>
      </c>
      <c r="P150" s="124">
        <f>O150*H150</f>
        <v>1.56</v>
      </c>
      <c r="Q150" s="124">
        <v>0.03751</v>
      </c>
      <c r="R150" s="124">
        <f>Q150*H150</f>
        <v>0.03751</v>
      </c>
      <c r="S150" s="124">
        <v>0</v>
      </c>
      <c r="T150" s="125">
        <f>S150*H150</f>
        <v>0</v>
      </c>
      <c r="AR150" s="24" t="s">
        <v>87</v>
      </c>
      <c r="AT150" s="24" t="s">
        <v>82</v>
      </c>
      <c r="AU150" s="24" t="s">
        <v>8</v>
      </c>
      <c r="AY150" s="24" t="s">
        <v>78</v>
      </c>
      <c r="BE150" s="126">
        <f>IF(N150="základní",J150,0)</f>
        <v>0</v>
      </c>
      <c r="BF150" s="126">
        <f>IF(N150="snížená",J150,0)</f>
        <v>0</v>
      </c>
      <c r="BG150" s="126">
        <f>IF(N150="zákl. přenesená",J150,0)</f>
        <v>0</v>
      </c>
      <c r="BH150" s="126">
        <f>IF(N150="sníž. přenesená",J150,0)</f>
        <v>0</v>
      </c>
      <c r="BI150" s="126">
        <f>IF(N150="nulová",J150,0)</f>
        <v>0</v>
      </c>
      <c r="BJ150" s="24" t="s">
        <v>81</v>
      </c>
      <c r="BK150" s="126">
        <f>ROUND(I150*H150,2)</f>
        <v>0</v>
      </c>
      <c r="BL150" s="24" t="s">
        <v>87</v>
      </c>
      <c r="BM150" s="24" t="s">
        <v>212</v>
      </c>
    </row>
    <row r="151" spans="2:47" s="34" customFormat="1" ht="30" customHeight="1">
      <c r="B151" s="35"/>
      <c r="D151" s="127" t="s">
        <v>89</v>
      </c>
      <c r="F151" s="128" t="s">
        <v>213</v>
      </c>
      <c r="I151" s="16"/>
      <c r="L151" s="35"/>
      <c r="M151" s="129"/>
      <c r="N151" s="36"/>
      <c r="O151" s="36"/>
      <c r="P151" s="36"/>
      <c r="Q151" s="36"/>
      <c r="R151" s="36"/>
      <c r="S151" s="36"/>
      <c r="T151" s="130"/>
      <c r="AT151" s="24" t="s">
        <v>89</v>
      </c>
      <c r="AU151" s="24" t="s">
        <v>8</v>
      </c>
    </row>
    <row r="152" spans="2:51" s="139" customFormat="1" ht="22.5" customHeight="1">
      <c r="B152" s="138"/>
      <c r="D152" s="140" t="s">
        <v>91</v>
      </c>
      <c r="E152" s="141" t="s">
        <v>16</v>
      </c>
      <c r="F152" s="142" t="s">
        <v>81</v>
      </c>
      <c r="H152" s="143">
        <v>1</v>
      </c>
      <c r="I152" s="20"/>
      <c r="L152" s="138"/>
      <c r="M152" s="144"/>
      <c r="N152" s="145"/>
      <c r="O152" s="145"/>
      <c r="P152" s="145"/>
      <c r="Q152" s="145"/>
      <c r="R152" s="145"/>
      <c r="S152" s="145"/>
      <c r="T152" s="146"/>
      <c r="AT152" s="147" t="s">
        <v>91</v>
      </c>
      <c r="AU152" s="147" t="s">
        <v>8</v>
      </c>
      <c r="AV152" s="139" t="s">
        <v>8</v>
      </c>
      <c r="AW152" s="139" t="s">
        <v>93</v>
      </c>
      <c r="AX152" s="139" t="s">
        <v>81</v>
      </c>
      <c r="AY152" s="147" t="s">
        <v>78</v>
      </c>
    </row>
    <row r="153" spans="2:65" s="34" customFormat="1" ht="31.5" customHeight="1">
      <c r="B153" s="35"/>
      <c r="C153" s="116" t="s">
        <v>214</v>
      </c>
      <c r="D153" s="116" t="s">
        <v>82</v>
      </c>
      <c r="E153" s="117" t="s">
        <v>215</v>
      </c>
      <c r="F153" s="118" t="s">
        <v>216</v>
      </c>
      <c r="G153" s="119" t="s">
        <v>167</v>
      </c>
      <c r="H153" s="120">
        <v>1</v>
      </c>
      <c r="I153" s="17"/>
      <c r="J153" s="121">
        <f>ROUND(I153*H153,2)</f>
        <v>0</v>
      </c>
      <c r="K153" s="118" t="s">
        <v>86</v>
      </c>
      <c r="L153" s="35"/>
      <c r="M153" s="122" t="s">
        <v>16</v>
      </c>
      <c r="N153" s="123" t="s">
        <v>34</v>
      </c>
      <c r="O153" s="124">
        <v>7.558</v>
      </c>
      <c r="P153" s="124">
        <f>O153*H153</f>
        <v>7.558</v>
      </c>
      <c r="Q153" s="124">
        <v>0.28689</v>
      </c>
      <c r="R153" s="124">
        <f>Q153*H153</f>
        <v>0.28689</v>
      </c>
      <c r="S153" s="124">
        <v>0</v>
      </c>
      <c r="T153" s="125">
        <f>S153*H153</f>
        <v>0</v>
      </c>
      <c r="AR153" s="24" t="s">
        <v>87</v>
      </c>
      <c r="AT153" s="24" t="s">
        <v>82</v>
      </c>
      <c r="AU153" s="24" t="s">
        <v>8</v>
      </c>
      <c r="AY153" s="24" t="s">
        <v>78</v>
      </c>
      <c r="BE153" s="126">
        <f>IF(N153="základní",J153,0)</f>
        <v>0</v>
      </c>
      <c r="BF153" s="126">
        <f>IF(N153="snížená",J153,0)</f>
        <v>0</v>
      </c>
      <c r="BG153" s="126">
        <f>IF(N153="zákl. přenesená",J153,0)</f>
        <v>0</v>
      </c>
      <c r="BH153" s="126">
        <f>IF(N153="sníž. přenesená",J153,0)</f>
        <v>0</v>
      </c>
      <c r="BI153" s="126">
        <f>IF(N153="nulová",J153,0)</f>
        <v>0</v>
      </c>
      <c r="BJ153" s="24" t="s">
        <v>81</v>
      </c>
      <c r="BK153" s="126">
        <f>ROUND(I153*H153,2)</f>
        <v>0</v>
      </c>
      <c r="BL153" s="24" t="s">
        <v>87</v>
      </c>
      <c r="BM153" s="24" t="s">
        <v>217</v>
      </c>
    </row>
    <row r="154" spans="2:47" s="34" customFormat="1" ht="42" customHeight="1">
      <c r="B154" s="35"/>
      <c r="D154" s="127" t="s">
        <v>89</v>
      </c>
      <c r="F154" s="128" t="s">
        <v>218</v>
      </c>
      <c r="I154" s="16"/>
      <c r="L154" s="35"/>
      <c r="M154" s="129"/>
      <c r="N154" s="36"/>
      <c r="O154" s="36"/>
      <c r="P154" s="36"/>
      <c r="Q154" s="36"/>
      <c r="R154" s="36"/>
      <c r="S154" s="36"/>
      <c r="T154" s="130"/>
      <c r="AT154" s="24" t="s">
        <v>89</v>
      </c>
      <c r="AU154" s="24" t="s">
        <v>8</v>
      </c>
    </row>
    <row r="155" spans="2:51" s="139" customFormat="1" ht="22.5" customHeight="1">
      <c r="B155" s="138"/>
      <c r="D155" s="140" t="s">
        <v>91</v>
      </c>
      <c r="E155" s="141" t="s">
        <v>16</v>
      </c>
      <c r="F155" s="142" t="s">
        <v>101</v>
      </c>
      <c r="H155" s="143">
        <v>3</v>
      </c>
      <c r="I155" s="20"/>
      <c r="L155" s="138"/>
      <c r="M155" s="144"/>
      <c r="N155" s="145"/>
      <c r="O155" s="145"/>
      <c r="P155" s="145"/>
      <c r="Q155" s="145"/>
      <c r="R155" s="145"/>
      <c r="S155" s="145"/>
      <c r="T155" s="146"/>
      <c r="AT155" s="147" t="s">
        <v>91</v>
      </c>
      <c r="AU155" s="147" t="s">
        <v>8</v>
      </c>
      <c r="AV155" s="139" t="s">
        <v>8</v>
      </c>
      <c r="AW155" s="139" t="s">
        <v>93</v>
      </c>
      <c r="AX155" s="139" t="s">
        <v>81</v>
      </c>
      <c r="AY155" s="147" t="s">
        <v>78</v>
      </c>
    </row>
    <row r="156" spans="2:65" s="34" customFormat="1" ht="22.5" customHeight="1">
      <c r="B156" s="35"/>
      <c r="C156" s="116" t="s">
        <v>219</v>
      </c>
      <c r="D156" s="116" t="s">
        <v>82</v>
      </c>
      <c r="E156" s="117" t="s">
        <v>220</v>
      </c>
      <c r="F156" s="118" t="s">
        <v>221</v>
      </c>
      <c r="G156" s="119" t="s">
        <v>167</v>
      </c>
      <c r="H156" s="120">
        <v>1</v>
      </c>
      <c r="I156" s="17"/>
      <c r="J156" s="121">
        <f>ROUND(I156*H156,2)</f>
        <v>0</v>
      </c>
      <c r="K156" s="118" t="s">
        <v>86</v>
      </c>
      <c r="L156" s="35"/>
      <c r="M156" s="122" t="s">
        <v>16</v>
      </c>
      <c r="N156" s="123" t="s">
        <v>34</v>
      </c>
      <c r="O156" s="124">
        <v>0.25</v>
      </c>
      <c r="P156" s="124">
        <f>O156*H156</f>
        <v>0.25</v>
      </c>
      <c r="Q156" s="124">
        <v>0.00547</v>
      </c>
      <c r="R156" s="124">
        <f>Q156*H156</f>
        <v>0.00547</v>
      </c>
      <c r="S156" s="124">
        <v>0</v>
      </c>
      <c r="T156" s="125">
        <f>S156*H156</f>
        <v>0</v>
      </c>
      <c r="AR156" s="24" t="s">
        <v>87</v>
      </c>
      <c r="AT156" s="24" t="s">
        <v>82</v>
      </c>
      <c r="AU156" s="24" t="s">
        <v>8</v>
      </c>
      <c r="AY156" s="24" t="s">
        <v>78</v>
      </c>
      <c r="BE156" s="126">
        <f>IF(N156="základní",J156,0)</f>
        <v>0</v>
      </c>
      <c r="BF156" s="126">
        <f>IF(N156="snížená",J156,0)</f>
        <v>0</v>
      </c>
      <c r="BG156" s="126">
        <f>IF(N156="zákl. přenesená",J156,0)</f>
        <v>0</v>
      </c>
      <c r="BH156" s="126">
        <f>IF(N156="sníž. přenesená",J156,0)</f>
        <v>0</v>
      </c>
      <c r="BI156" s="126">
        <f>IF(N156="nulová",J156,0)</f>
        <v>0</v>
      </c>
      <c r="BJ156" s="24" t="s">
        <v>81</v>
      </c>
      <c r="BK156" s="126">
        <f>ROUND(I156*H156,2)</f>
        <v>0</v>
      </c>
      <c r="BL156" s="24" t="s">
        <v>87</v>
      </c>
      <c r="BM156" s="24" t="s">
        <v>222</v>
      </c>
    </row>
    <row r="157" spans="2:47" s="34" customFormat="1" ht="30" customHeight="1">
      <c r="B157" s="35"/>
      <c r="D157" s="127" t="s">
        <v>89</v>
      </c>
      <c r="F157" s="128" t="s">
        <v>223</v>
      </c>
      <c r="I157" s="16"/>
      <c r="L157" s="35"/>
      <c r="M157" s="129"/>
      <c r="N157" s="36"/>
      <c r="O157" s="36"/>
      <c r="P157" s="36"/>
      <c r="Q157" s="36"/>
      <c r="R157" s="36"/>
      <c r="S157" s="36"/>
      <c r="T157" s="130"/>
      <c r="AT157" s="24" t="s">
        <v>89</v>
      </c>
      <c r="AU157" s="24" t="s">
        <v>8</v>
      </c>
    </row>
    <row r="158" spans="2:51" s="139" customFormat="1" ht="22.5" customHeight="1">
      <c r="B158" s="138"/>
      <c r="D158" s="140" t="s">
        <v>91</v>
      </c>
      <c r="E158" s="141" t="s">
        <v>16</v>
      </c>
      <c r="F158" s="142" t="s">
        <v>81</v>
      </c>
      <c r="H158" s="143">
        <v>1</v>
      </c>
      <c r="I158" s="20"/>
      <c r="L158" s="138"/>
      <c r="M158" s="144"/>
      <c r="N158" s="145"/>
      <c r="O158" s="145"/>
      <c r="P158" s="145"/>
      <c r="Q158" s="145"/>
      <c r="R158" s="145"/>
      <c r="S158" s="145"/>
      <c r="T158" s="146"/>
      <c r="AT158" s="147" t="s">
        <v>91</v>
      </c>
      <c r="AU158" s="147" t="s">
        <v>8</v>
      </c>
      <c r="AV158" s="139" t="s">
        <v>8</v>
      </c>
      <c r="AW158" s="139" t="s">
        <v>93</v>
      </c>
      <c r="AX158" s="139" t="s">
        <v>81</v>
      </c>
      <c r="AY158" s="147" t="s">
        <v>78</v>
      </c>
    </row>
    <row r="159" spans="2:65" s="34" customFormat="1" ht="22.5" customHeight="1">
      <c r="B159" s="35"/>
      <c r="C159" s="116" t="s">
        <v>224</v>
      </c>
      <c r="D159" s="116" t="s">
        <v>82</v>
      </c>
      <c r="E159" s="117" t="s">
        <v>225</v>
      </c>
      <c r="F159" s="118" t="s">
        <v>226</v>
      </c>
      <c r="G159" s="119" t="s">
        <v>160</v>
      </c>
      <c r="H159" s="120">
        <v>1</v>
      </c>
      <c r="I159" s="17"/>
      <c r="J159" s="121">
        <f>ROUND(I159*H159,2)</f>
        <v>0</v>
      </c>
      <c r="K159" s="118" t="s">
        <v>86</v>
      </c>
      <c r="L159" s="35"/>
      <c r="M159" s="122" t="s">
        <v>16</v>
      </c>
      <c r="N159" s="123" t="s">
        <v>34</v>
      </c>
      <c r="O159" s="124">
        <v>0.258</v>
      </c>
      <c r="P159" s="124">
        <f>O159*H159</f>
        <v>0.258</v>
      </c>
      <c r="Q159" s="124">
        <v>0.00068</v>
      </c>
      <c r="R159" s="124">
        <f>Q159*H159</f>
        <v>0.00068</v>
      </c>
      <c r="S159" s="124">
        <v>0</v>
      </c>
      <c r="T159" s="125">
        <f>S159*H159</f>
        <v>0</v>
      </c>
      <c r="AR159" s="24" t="s">
        <v>87</v>
      </c>
      <c r="AT159" s="24" t="s">
        <v>82</v>
      </c>
      <c r="AU159" s="24" t="s">
        <v>8</v>
      </c>
      <c r="AY159" s="24" t="s">
        <v>78</v>
      </c>
      <c r="BE159" s="126">
        <f>IF(N159="základní",J159,0)</f>
        <v>0</v>
      </c>
      <c r="BF159" s="126">
        <f>IF(N159="snížená",J159,0)</f>
        <v>0</v>
      </c>
      <c r="BG159" s="126">
        <f>IF(N159="zákl. přenesená",J159,0)</f>
        <v>0</v>
      </c>
      <c r="BH159" s="126">
        <f>IF(N159="sníž. přenesená",J159,0)</f>
        <v>0</v>
      </c>
      <c r="BI159" s="126">
        <f>IF(N159="nulová",J159,0)</f>
        <v>0</v>
      </c>
      <c r="BJ159" s="24" t="s">
        <v>81</v>
      </c>
      <c r="BK159" s="126">
        <f>ROUND(I159*H159,2)</f>
        <v>0</v>
      </c>
      <c r="BL159" s="24" t="s">
        <v>87</v>
      </c>
      <c r="BM159" s="24" t="s">
        <v>227</v>
      </c>
    </row>
    <row r="160" spans="2:47" s="34" customFormat="1" ht="30" customHeight="1">
      <c r="B160" s="35"/>
      <c r="D160" s="140" t="s">
        <v>89</v>
      </c>
      <c r="F160" s="157" t="s">
        <v>228</v>
      </c>
      <c r="I160" s="16"/>
      <c r="L160" s="35"/>
      <c r="M160" s="129"/>
      <c r="N160" s="36"/>
      <c r="O160" s="36"/>
      <c r="P160" s="36"/>
      <c r="Q160" s="36"/>
      <c r="R160" s="36"/>
      <c r="S160" s="36"/>
      <c r="T160" s="130"/>
      <c r="AT160" s="24" t="s">
        <v>89</v>
      </c>
      <c r="AU160" s="24" t="s">
        <v>8</v>
      </c>
    </row>
    <row r="161" spans="2:65" s="34" customFormat="1" ht="31.5" customHeight="1">
      <c r="B161" s="35"/>
      <c r="C161" s="116" t="s">
        <v>229</v>
      </c>
      <c r="D161" s="116" t="s">
        <v>82</v>
      </c>
      <c r="E161" s="117" t="s">
        <v>230</v>
      </c>
      <c r="F161" s="118" t="s">
        <v>231</v>
      </c>
      <c r="G161" s="119" t="s">
        <v>167</v>
      </c>
      <c r="H161" s="120">
        <v>1</v>
      </c>
      <c r="I161" s="17"/>
      <c r="J161" s="121">
        <f>ROUND(I161*H161,2)</f>
        <v>0</v>
      </c>
      <c r="K161" s="118" t="s">
        <v>86</v>
      </c>
      <c r="L161" s="35"/>
      <c r="M161" s="122" t="s">
        <v>16</v>
      </c>
      <c r="N161" s="123" t="s">
        <v>34</v>
      </c>
      <c r="O161" s="124">
        <v>0.512</v>
      </c>
      <c r="P161" s="124">
        <f>O161*H161</f>
        <v>0.512</v>
      </c>
      <c r="Q161" s="124">
        <v>0.00559</v>
      </c>
      <c r="R161" s="124">
        <f>Q161*H161</f>
        <v>0.00559</v>
      </c>
      <c r="S161" s="124">
        <v>0</v>
      </c>
      <c r="T161" s="125">
        <f>S161*H161</f>
        <v>0</v>
      </c>
      <c r="AR161" s="24" t="s">
        <v>87</v>
      </c>
      <c r="AT161" s="24" t="s">
        <v>82</v>
      </c>
      <c r="AU161" s="24" t="s">
        <v>8</v>
      </c>
      <c r="AY161" s="24" t="s">
        <v>78</v>
      </c>
      <c r="BE161" s="126">
        <f>IF(N161="základní",J161,0)</f>
        <v>0</v>
      </c>
      <c r="BF161" s="126">
        <f>IF(N161="snížená",J161,0)</f>
        <v>0</v>
      </c>
      <c r="BG161" s="126">
        <f>IF(N161="zákl. přenesená",J161,0)</f>
        <v>0</v>
      </c>
      <c r="BH161" s="126">
        <f>IF(N161="sníž. přenesená",J161,0)</f>
        <v>0</v>
      </c>
      <c r="BI161" s="126">
        <f>IF(N161="nulová",J161,0)</f>
        <v>0</v>
      </c>
      <c r="BJ161" s="24" t="s">
        <v>81</v>
      </c>
      <c r="BK161" s="126">
        <f>ROUND(I161*H161,2)</f>
        <v>0</v>
      </c>
      <c r="BL161" s="24" t="s">
        <v>87</v>
      </c>
      <c r="BM161" s="24" t="s">
        <v>232</v>
      </c>
    </row>
    <row r="162" spans="2:47" s="34" customFormat="1" ht="42" customHeight="1">
      <c r="B162" s="35"/>
      <c r="D162" s="127" t="s">
        <v>89</v>
      </c>
      <c r="F162" s="128" t="s">
        <v>233</v>
      </c>
      <c r="I162" s="16"/>
      <c r="L162" s="35"/>
      <c r="M162" s="129"/>
      <c r="N162" s="36"/>
      <c r="O162" s="36"/>
      <c r="P162" s="36"/>
      <c r="Q162" s="36"/>
      <c r="R162" s="36"/>
      <c r="S162" s="36"/>
      <c r="T162" s="130"/>
      <c r="AT162" s="24" t="s">
        <v>89</v>
      </c>
      <c r="AU162" s="24" t="s">
        <v>8</v>
      </c>
    </row>
    <row r="163" spans="2:51" s="139" customFormat="1" ht="22.5" customHeight="1">
      <c r="B163" s="138"/>
      <c r="D163" s="140" t="s">
        <v>91</v>
      </c>
      <c r="E163" s="141" t="s">
        <v>16</v>
      </c>
      <c r="F163" s="142" t="s">
        <v>81</v>
      </c>
      <c r="H163" s="143">
        <v>1</v>
      </c>
      <c r="I163" s="20"/>
      <c r="L163" s="138"/>
      <c r="M163" s="144"/>
      <c r="N163" s="145"/>
      <c r="O163" s="145"/>
      <c r="P163" s="145"/>
      <c r="Q163" s="145"/>
      <c r="R163" s="145"/>
      <c r="S163" s="145"/>
      <c r="T163" s="146"/>
      <c r="AT163" s="147" t="s">
        <v>91</v>
      </c>
      <c r="AU163" s="147" t="s">
        <v>8</v>
      </c>
      <c r="AV163" s="139" t="s">
        <v>8</v>
      </c>
      <c r="AW163" s="139" t="s">
        <v>93</v>
      </c>
      <c r="AX163" s="139" t="s">
        <v>81</v>
      </c>
      <c r="AY163" s="147" t="s">
        <v>78</v>
      </c>
    </row>
    <row r="164" spans="2:65" s="34" customFormat="1" ht="31.5" customHeight="1">
      <c r="B164" s="35"/>
      <c r="C164" s="116" t="s">
        <v>234</v>
      </c>
      <c r="D164" s="116" t="s">
        <v>82</v>
      </c>
      <c r="E164" s="117" t="s">
        <v>235</v>
      </c>
      <c r="F164" s="118" t="s">
        <v>236</v>
      </c>
      <c r="G164" s="119" t="s">
        <v>167</v>
      </c>
      <c r="H164" s="120">
        <v>1</v>
      </c>
      <c r="I164" s="17"/>
      <c r="J164" s="121">
        <f>ROUND(I164*H164,2)</f>
        <v>0</v>
      </c>
      <c r="K164" s="118" t="s">
        <v>86</v>
      </c>
      <c r="L164" s="35"/>
      <c r="M164" s="122" t="s">
        <v>16</v>
      </c>
      <c r="N164" s="123" t="s">
        <v>34</v>
      </c>
      <c r="O164" s="124">
        <v>0.512</v>
      </c>
      <c r="P164" s="124">
        <f>O164*H164</f>
        <v>0.512</v>
      </c>
      <c r="Q164" s="124">
        <v>0.00329</v>
      </c>
      <c r="R164" s="124">
        <f>Q164*H164</f>
        <v>0.00329</v>
      </c>
      <c r="S164" s="124">
        <v>0</v>
      </c>
      <c r="T164" s="125">
        <f>S164*H164</f>
        <v>0</v>
      </c>
      <c r="AR164" s="24" t="s">
        <v>87</v>
      </c>
      <c r="AT164" s="24" t="s">
        <v>82</v>
      </c>
      <c r="AU164" s="24" t="s">
        <v>8</v>
      </c>
      <c r="AY164" s="24" t="s">
        <v>78</v>
      </c>
      <c r="BE164" s="126">
        <f>IF(N164="základní",J164,0)</f>
        <v>0</v>
      </c>
      <c r="BF164" s="126">
        <f>IF(N164="snížená",J164,0)</f>
        <v>0</v>
      </c>
      <c r="BG164" s="126">
        <f>IF(N164="zákl. přenesená",J164,0)</f>
        <v>0</v>
      </c>
      <c r="BH164" s="126">
        <f>IF(N164="sníž. přenesená",J164,0)</f>
        <v>0</v>
      </c>
      <c r="BI164" s="126">
        <f>IF(N164="nulová",J164,0)</f>
        <v>0</v>
      </c>
      <c r="BJ164" s="24" t="s">
        <v>81</v>
      </c>
      <c r="BK164" s="126">
        <f>ROUND(I164*H164,2)</f>
        <v>0</v>
      </c>
      <c r="BL164" s="24" t="s">
        <v>87</v>
      </c>
      <c r="BM164" s="24" t="s">
        <v>237</v>
      </c>
    </row>
    <row r="165" spans="2:47" s="34" customFormat="1" ht="42" customHeight="1">
      <c r="B165" s="35"/>
      <c r="D165" s="127" t="s">
        <v>89</v>
      </c>
      <c r="F165" s="128" t="s">
        <v>238</v>
      </c>
      <c r="I165" s="16"/>
      <c r="L165" s="35"/>
      <c r="M165" s="129"/>
      <c r="N165" s="36"/>
      <c r="O165" s="36"/>
      <c r="P165" s="36"/>
      <c r="Q165" s="36"/>
      <c r="R165" s="36"/>
      <c r="S165" s="36"/>
      <c r="T165" s="130"/>
      <c r="AT165" s="24" t="s">
        <v>89</v>
      </c>
      <c r="AU165" s="24" t="s">
        <v>8</v>
      </c>
    </row>
    <row r="166" spans="2:51" s="139" customFormat="1" ht="22.5" customHeight="1">
      <c r="B166" s="138"/>
      <c r="D166" s="140" t="s">
        <v>91</v>
      </c>
      <c r="E166" s="141" t="s">
        <v>16</v>
      </c>
      <c r="F166" s="142" t="s">
        <v>81</v>
      </c>
      <c r="H166" s="143">
        <v>1</v>
      </c>
      <c r="I166" s="20"/>
      <c r="L166" s="138"/>
      <c r="M166" s="144"/>
      <c r="N166" s="145"/>
      <c r="O166" s="145"/>
      <c r="P166" s="145"/>
      <c r="Q166" s="145"/>
      <c r="R166" s="145"/>
      <c r="S166" s="145"/>
      <c r="T166" s="146"/>
      <c r="AT166" s="147" t="s">
        <v>91</v>
      </c>
      <c r="AU166" s="147" t="s">
        <v>8</v>
      </c>
      <c r="AV166" s="139" t="s">
        <v>8</v>
      </c>
      <c r="AW166" s="139" t="s">
        <v>93</v>
      </c>
      <c r="AX166" s="139" t="s">
        <v>81</v>
      </c>
      <c r="AY166" s="147" t="s">
        <v>78</v>
      </c>
    </row>
    <row r="167" spans="2:65" s="34" customFormat="1" ht="22.5" customHeight="1">
      <c r="B167" s="35"/>
      <c r="C167" s="116" t="s">
        <v>239</v>
      </c>
      <c r="D167" s="116" t="s">
        <v>82</v>
      </c>
      <c r="E167" s="117" t="s">
        <v>240</v>
      </c>
      <c r="F167" s="118" t="s">
        <v>241</v>
      </c>
      <c r="G167" s="119" t="s">
        <v>141</v>
      </c>
      <c r="H167" s="120">
        <v>0.951</v>
      </c>
      <c r="I167" s="17"/>
      <c r="J167" s="121">
        <f>ROUND(I167*H167,2)</f>
        <v>0</v>
      </c>
      <c r="K167" s="118" t="s">
        <v>86</v>
      </c>
      <c r="L167" s="35"/>
      <c r="M167" s="122" t="s">
        <v>16</v>
      </c>
      <c r="N167" s="123" t="s">
        <v>34</v>
      </c>
      <c r="O167" s="124">
        <v>4.043</v>
      </c>
      <c r="P167" s="124">
        <f>O167*H167</f>
        <v>3.844893</v>
      </c>
      <c r="Q167" s="124">
        <v>0</v>
      </c>
      <c r="R167" s="124">
        <f>Q167*H167</f>
        <v>0</v>
      </c>
      <c r="S167" s="124">
        <v>0</v>
      </c>
      <c r="T167" s="125">
        <f>S167*H167</f>
        <v>0</v>
      </c>
      <c r="AR167" s="24" t="s">
        <v>87</v>
      </c>
      <c r="AT167" s="24" t="s">
        <v>82</v>
      </c>
      <c r="AU167" s="24" t="s">
        <v>8</v>
      </c>
      <c r="AY167" s="24" t="s">
        <v>78</v>
      </c>
      <c r="BE167" s="126">
        <f>IF(N167="základní",J167,0)</f>
        <v>0</v>
      </c>
      <c r="BF167" s="126">
        <f>IF(N167="snížená",J167,0)</f>
        <v>0</v>
      </c>
      <c r="BG167" s="126">
        <f>IF(N167="zákl. přenesená",J167,0)</f>
        <v>0</v>
      </c>
      <c r="BH167" s="126">
        <f>IF(N167="sníž. přenesená",J167,0)</f>
        <v>0</v>
      </c>
      <c r="BI167" s="126">
        <f>IF(N167="nulová",J167,0)</f>
        <v>0</v>
      </c>
      <c r="BJ167" s="24" t="s">
        <v>81</v>
      </c>
      <c r="BK167" s="126">
        <f>ROUND(I167*H167,2)</f>
        <v>0</v>
      </c>
      <c r="BL167" s="24" t="s">
        <v>87</v>
      </c>
      <c r="BM167" s="24" t="s">
        <v>242</v>
      </c>
    </row>
    <row r="168" spans="2:47" s="34" customFormat="1" ht="30" customHeight="1">
      <c r="B168" s="35"/>
      <c r="D168" s="140" t="s">
        <v>89</v>
      </c>
      <c r="F168" s="157" t="s">
        <v>243</v>
      </c>
      <c r="I168" s="16"/>
      <c r="L168" s="35"/>
      <c r="M168" s="129"/>
      <c r="N168" s="36"/>
      <c r="O168" s="36"/>
      <c r="P168" s="36"/>
      <c r="Q168" s="36"/>
      <c r="R168" s="36"/>
      <c r="S168" s="36"/>
      <c r="T168" s="130"/>
      <c r="AT168" s="24" t="s">
        <v>89</v>
      </c>
      <c r="AU168" s="24" t="s">
        <v>8</v>
      </c>
    </row>
    <row r="169" spans="2:65" s="34" customFormat="1" ht="22.5" customHeight="1">
      <c r="B169" s="35"/>
      <c r="C169" s="116" t="s">
        <v>244</v>
      </c>
      <c r="D169" s="116" t="s">
        <v>82</v>
      </c>
      <c r="E169" s="117" t="s">
        <v>245</v>
      </c>
      <c r="F169" s="118" t="s">
        <v>246</v>
      </c>
      <c r="G169" s="119" t="s">
        <v>141</v>
      </c>
      <c r="H169" s="120">
        <v>0.951</v>
      </c>
      <c r="I169" s="17"/>
      <c r="J169" s="121">
        <f>ROUND(I169*H169,2)</f>
        <v>0</v>
      </c>
      <c r="K169" s="118" t="s">
        <v>86</v>
      </c>
      <c r="L169" s="35"/>
      <c r="M169" s="122" t="s">
        <v>16</v>
      </c>
      <c r="N169" s="123" t="s">
        <v>34</v>
      </c>
      <c r="O169" s="124">
        <v>1.77</v>
      </c>
      <c r="P169" s="124">
        <f>O169*H169</f>
        <v>1.68327</v>
      </c>
      <c r="Q169" s="124">
        <v>0</v>
      </c>
      <c r="R169" s="124">
        <f>Q169*H169</f>
        <v>0</v>
      </c>
      <c r="S169" s="124">
        <v>0</v>
      </c>
      <c r="T169" s="125">
        <f>S169*H169</f>
        <v>0</v>
      </c>
      <c r="AR169" s="24" t="s">
        <v>87</v>
      </c>
      <c r="AT169" s="24" t="s">
        <v>82</v>
      </c>
      <c r="AU169" s="24" t="s">
        <v>8</v>
      </c>
      <c r="AY169" s="24" t="s">
        <v>78</v>
      </c>
      <c r="BE169" s="126">
        <f>IF(N169="základní",J169,0)</f>
        <v>0</v>
      </c>
      <c r="BF169" s="126">
        <f>IF(N169="snížená",J169,0)</f>
        <v>0</v>
      </c>
      <c r="BG169" s="126">
        <f>IF(N169="zákl. přenesená",J169,0)</f>
        <v>0</v>
      </c>
      <c r="BH169" s="126">
        <f>IF(N169="sníž. přenesená",J169,0)</f>
        <v>0</v>
      </c>
      <c r="BI169" s="126">
        <f>IF(N169="nulová",J169,0)</f>
        <v>0</v>
      </c>
      <c r="BJ169" s="24" t="s">
        <v>81</v>
      </c>
      <c r="BK169" s="126">
        <f>ROUND(I169*H169,2)</f>
        <v>0</v>
      </c>
      <c r="BL169" s="24" t="s">
        <v>87</v>
      </c>
      <c r="BM169" s="24" t="s">
        <v>247</v>
      </c>
    </row>
    <row r="170" spans="2:47" s="34" customFormat="1" ht="30" customHeight="1">
      <c r="B170" s="35"/>
      <c r="D170" s="127" t="s">
        <v>89</v>
      </c>
      <c r="F170" s="128" t="s">
        <v>248</v>
      </c>
      <c r="I170" s="16"/>
      <c r="L170" s="35"/>
      <c r="M170" s="129"/>
      <c r="N170" s="36"/>
      <c r="O170" s="36"/>
      <c r="P170" s="36"/>
      <c r="Q170" s="36"/>
      <c r="R170" s="36"/>
      <c r="S170" s="36"/>
      <c r="T170" s="130"/>
      <c r="AT170" s="24" t="s">
        <v>89</v>
      </c>
      <c r="AU170" s="24" t="s">
        <v>8</v>
      </c>
    </row>
    <row r="171" spans="2:63" s="103" customFormat="1" ht="29.25" customHeight="1">
      <c r="B171" s="102"/>
      <c r="D171" s="113" t="s">
        <v>74</v>
      </c>
      <c r="E171" s="114" t="s">
        <v>249</v>
      </c>
      <c r="F171" s="114" t="s">
        <v>250</v>
      </c>
      <c r="I171" s="22"/>
      <c r="J171" s="115">
        <f>BK171</f>
        <v>0</v>
      </c>
      <c r="L171" s="102"/>
      <c r="M171" s="107"/>
      <c r="N171" s="108"/>
      <c r="O171" s="108"/>
      <c r="P171" s="109">
        <f>SUM(P172:P201)</f>
        <v>93.862679</v>
      </c>
      <c r="Q171" s="108"/>
      <c r="R171" s="109">
        <f>SUM(R172:R201)</f>
        <v>0.16338</v>
      </c>
      <c r="S171" s="108"/>
      <c r="T171" s="110">
        <f>SUM(T172:T201)</f>
        <v>0</v>
      </c>
      <c r="AR171" s="104" t="s">
        <v>8</v>
      </c>
      <c r="AT171" s="111" t="s">
        <v>74</v>
      </c>
      <c r="AU171" s="111" t="s">
        <v>81</v>
      </c>
      <c r="AY171" s="104" t="s">
        <v>78</v>
      </c>
      <c r="BK171" s="112">
        <f>SUM(BK172:BK201)</f>
        <v>0</v>
      </c>
    </row>
    <row r="172" spans="2:65" s="34" customFormat="1" ht="22.5" customHeight="1">
      <c r="B172" s="35"/>
      <c r="C172" s="116" t="s">
        <v>251</v>
      </c>
      <c r="D172" s="116" t="s">
        <v>82</v>
      </c>
      <c r="E172" s="117" t="s">
        <v>252</v>
      </c>
      <c r="F172" s="118" t="s">
        <v>253</v>
      </c>
      <c r="G172" s="119" t="s">
        <v>85</v>
      </c>
      <c r="H172" s="120">
        <v>4</v>
      </c>
      <c r="I172" s="17"/>
      <c r="J172" s="121">
        <f>ROUND(I172*H172,2)</f>
        <v>0</v>
      </c>
      <c r="K172" s="118" t="s">
        <v>86</v>
      </c>
      <c r="L172" s="35"/>
      <c r="M172" s="122" t="s">
        <v>16</v>
      </c>
      <c r="N172" s="123" t="s">
        <v>34</v>
      </c>
      <c r="O172" s="124">
        <v>0.714</v>
      </c>
      <c r="P172" s="124">
        <f>O172*H172</f>
        <v>2.856</v>
      </c>
      <c r="Q172" s="124">
        <v>0.00617</v>
      </c>
      <c r="R172" s="124">
        <f>Q172*H172</f>
        <v>0.02468</v>
      </c>
      <c r="S172" s="124">
        <v>0</v>
      </c>
      <c r="T172" s="125">
        <f>S172*H172</f>
        <v>0</v>
      </c>
      <c r="AR172" s="24" t="s">
        <v>87</v>
      </c>
      <c r="AT172" s="24" t="s">
        <v>82</v>
      </c>
      <c r="AU172" s="24" t="s">
        <v>8</v>
      </c>
      <c r="AY172" s="24" t="s">
        <v>78</v>
      </c>
      <c r="BE172" s="126">
        <f>IF(N172="základní",J172,0)</f>
        <v>0</v>
      </c>
      <c r="BF172" s="126">
        <f>IF(N172="snížená",J172,0)</f>
        <v>0</v>
      </c>
      <c r="BG172" s="126">
        <f>IF(N172="zákl. přenesená",J172,0)</f>
        <v>0</v>
      </c>
      <c r="BH172" s="126">
        <f>IF(N172="sníž. přenesená",J172,0)</f>
        <v>0</v>
      </c>
      <c r="BI172" s="126">
        <f>IF(N172="nulová",J172,0)</f>
        <v>0</v>
      </c>
      <c r="BJ172" s="24" t="s">
        <v>81</v>
      </c>
      <c r="BK172" s="126">
        <f>ROUND(I172*H172,2)</f>
        <v>0</v>
      </c>
      <c r="BL172" s="24" t="s">
        <v>87</v>
      </c>
      <c r="BM172" s="24" t="s">
        <v>254</v>
      </c>
    </row>
    <row r="173" spans="2:47" s="34" customFormat="1" ht="22.5" customHeight="1">
      <c r="B173" s="35"/>
      <c r="D173" s="127" t="s">
        <v>89</v>
      </c>
      <c r="F173" s="128" t="s">
        <v>255</v>
      </c>
      <c r="I173" s="16"/>
      <c r="L173" s="35"/>
      <c r="M173" s="129"/>
      <c r="N173" s="36"/>
      <c r="O173" s="36"/>
      <c r="P173" s="36"/>
      <c r="Q173" s="36"/>
      <c r="R173" s="36"/>
      <c r="S173" s="36"/>
      <c r="T173" s="130"/>
      <c r="AT173" s="24" t="s">
        <v>89</v>
      </c>
      <c r="AU173" s="24" t="s">
        <v>8</v>
      </c>
    </row>
    <row r="174" spans="2:51" s="139" customFormat="1" ht="22.5" customHeight="1">
      <c r="B174" s="138"/>
      <c r="D174" s="140" t="s">
        <v>91</v>
      </c>
      <c r="E174" s="141" t="s">
        <v>16</v>
      </c>
      <c r="F174" s="142" t="s">
        <v>106</v>
      </c>
      <c r="H174" s="143">
        <v>4</v>
      </c>
      <c r="I174" s="20"/>
      <c r="L174" s="138"/>
      <c r="M174" s="144"/>
      <c r="N174" s="145"/>
      <c r="O174" s="145"/>
      <c r="P174" s="145"/>
      <c r="Q174" s="145"/>
      <c r="R174" s="145"/>
      <c r="S174" s="145"/>
      <c r="T174" s="146"/>
      <c r="AT174" s="147" t="s">
        <v>91</v>
      </c>
      <c r="AU174" s="147" t="s">
        <v>8</v>
      </c>
      <c r="AV174" s="139" t="s">
        <v>8</v>
      </c>
      <c r="AW174" s="139" t="s">
        <v>93</v>
      </c>
      <c r="AX174" s="139" t="s">
        <v>81</v>
      </c>
      <c r="AY174" s="147" t="s">
        <v>78</v>
      </c>
    </row>
    <row r="175" spans="2:65" s="34" customFormat="1" ht="22.5" customHeight="1">
      <c r="B175" s="35"/>
      <c r="C175" s="116" t="s">
        <v>98</v>
      </c>
      <c r="D175" s="116" t="s">
        <v>82</v>
      </c>
      <c r="E175" s="117" t="s">
        <v>256</v>
      </c>
      <c r="F175" s="118" t="s">
        <v>257</v>
      </c>
      <c r="G175" s="119" t="s">
        <v>85</v>
      </c>
      <c r="H175" s="120">
        <v>4</v>
      </c>
      <c r="I175" s="17"/>
      <c r="J175" s="121">
        <f>ROUND(I175*H175,2)</f>
        <v>0</v>
      </c>
      <c r="K175" s="118" t="s">
        <v>86</v>
      </c>
      <c r="L175" s="35"/>
      <c r="M175" s="122" t="s">
        <v>16</v>
      </c>
      <c r="N175" s="123" t="s">
        <v>34</v>
      </c>
      <c r="O175" s="124">
        <v>0.032</v>
      </c>
      <c r="P175" s="124">
        <f>O175*H175</f>
        <v>0.128</v>
      </c>
      <c r="Q175" s="124">
        <v>0</v>
      </c>
      <c r="R175" s="124">
        <f>Q175*H175</f>
        <v>0</v>
      </c>
      <c r="S175" s="124">
        <v>0</v>
      </c>
      <c r="T175" s="125">
        <f>S175*H175</f>
        <v>0</v>
      </c>
      <c r="AR175" s="24" t="s">
        <v>87</v>
      </c>
      <c r="AT175" s="24" t="s">
        <v>82</v>
      </c>
      <c r="AU175" s="24" t="s">
        <v>8</v>
      </c>
      <c r="AY175" s="24" t="s">
        <v>78</v>
      </c>
      <c r="BE175" s="126">
        <f>IF(N175="základní",J175,0)</f>
        <v>0</v>
      </c>
      <c r="BF175" s="126">
        <f>IF(N175="snížená",J175,0)</f>
        <v>0</v>
      </c>
      <c r="BG175" s="126">
        <f>IF(N175="zákl. přenesená",J175,0)</f>
        <v>0</v>
      </c>
      <c r="BH175" s="126">
        <f>IF(N175="sníž. přenesená",J175,0)</f>
        <v>0</v>
      </c>
      <c r="BI175" s="126">
        <f>IF(N175="nulová",J175,0)</f>
        <v>0</v>
      </c>
      <c r="BJ175" s="24" t="s">
        <v>81</v>
      </c>
      <c r="BK175" s="126">
        <f>ROUND(I175*H175,2)</f>
        <v>0</v>
      </c>
      <c r="BL175" s="24" t="s">
        <v>87</v>
      </c>
      <c r="BM175" s="24" t="s">
        <v>258</v>
      </c>
    </row>
    <row r="176" spans="2:47" s="34" customFormat="1" ht="30" customHeight="1">
      <c r="B176" s="35"/>
      <c r="D176" s="127" t="s">
        <v>89</v>
      </c>
      <c r="F176" s="128" t="s">
        <v>259</v>
      </c>
      <c r="I176" s="16"/>
      <c r="L176" s="35"/>
      <c r="M176" s="129"/>
      <c r="N176" s="36"/>
      <c r="O176" s="36"/>
      <c r="P176" s="36"/>
      <c r="Q176" s="36"/>
      <c r="R176" s="36"/>
      <c r="S176" s="36"/>
      <c r="T176" s="130"/>
      <c r="AT176" s="24" t="s">
        <v>89</v>
      </c>
      <c r="AU176" s="24" t="s">
        <v>8</v>
      </c>
    </row>
    <row r="177" spans="2:51" s="132" customFormat="1" ht="22.5" customHeight="1">
      <c r="B177" s="131"/>
      <c r="D177" s="127" t="s">
        <v>91</v>
      </c>
      <c r="E177" s="133" t="s">
        <v>16</v>
      </c>
      <c r="F177" s="134" t="s">
        <v>260</v>
      </c>
      <c r="H177" s="133" t="s">
        <v>16</v>
      </c>
      <c r="I177" s="21"/>
      <c r="L177" s="131"/>
      <c r="M177" s="135"/>
      <c r="N177" s="136"/>
      <c r="O177" s="136"/>
      <c r="P177" s="136"/>
      <c r="Q177" s="136"/>
      <c r="R177" s="136"/>
      <c r="S177" s="136"/>
      <c r="T177" s="137"/>
      <c r="AT177" s="133" t="s">
        <v>91</v>
      </c>
      <c r="AU177" s="133" t="s">
        <v>8</v>
      </c>
      <c r="AV177" s="132" t="s">
        <v>81</v>
      </c>
      <c r="AW177" s="132" t="s">
        <v>93</v>
      </c>
      <c r="AX177" s="132" t="s">
        <v>77</v>
      </c>
      <c r="AY177" s="133" t="s">
        <v>78</v>
      </c>
    </row>
    <row r="178" spans="2:51" s="139" customFormat="1" ht="22.5" customHeight="1">
      <c r="B178" s="138"/>
      <c r="D178" s="140" t="s">
        <v>91</v>
      </c>
      <c r="E178" s="141" t="s">
        <v>16</v>
      </c>
      <c r="F178" s="142" t="s">
        <v>106</v>
      </c>
      <c r="H178" s="143">
        <v>4</v>
      </c>
      <c r="I178" s="20"/>
      <c r="L178" s="138"/>
      <c r="M178" s="144"/>
      <c r="N178" s="145"/>
      <c r="O178" s="145"/>
      <c r="P178" s="145"/>
      <c r="Q178" s="145"/>
      <c r="R178" s="145"/>
      <c r="S178" s="145"/>
      <c r="T178" s="146"/>
      <c r="AT178" s="147" t="s">
        <v>91</v>
      </c>
      <c r="AU178" s="147" t="s">
        <v>8</v>
      </c>
      <c r="AV178" s="139" t="s">
        <v>8</v>
      </c>
      <c r="AW178" s="139" t="s">
        <v>93</v>
      </c>
      <c r="AX178" s="139" t="s">
        <v>81</v>
      </c>
      <c r="AY178" s="147" t="s">
        <v>78</v>
      </c>
    </row>
    <row r="179" spans="2:65" s="34" customFormat="1" ht="22.5" customHeight="1">
      <c r="B179" s="35"/>
      <c r="C179" s="116" t="s">
        <v>261</v>
      </c>
      <c r="D179" s="116" t="s">
        <v>82</v>
      </c>
      <c r="E179" s="117" t="s">
        <v>262</v>
      </c>
      <c r="F179" s="118" t="s">
        <v>263</v>
      </c>
      <c r="G179" s="119" t="s">
        <v>85</v>
      </c>
      <c r="H179" s="120">
        <v>120</v>
      </c>
      <c r="I179" s="17"/>
      <c r="J179" s="121">
        <f>ROUND(I179*H179,2)</f>
        <v>0</v>
      </c>
      <c r="K179" s="118" t="s">
        <v>86</v>
      </c>
      <c r="L179" s="35"/>
      <c r="M179" s="122" t="s">
        <v>16</v>
      </c>
      <c r="N179" s="123" t="s">
        <v>34</v>
      </c>
      <c r="O179" s="124">
        <v>0.414</v>
      </c>
      <c r="P179" s="124">
        <f>O179*H179</f>
        <v>49.68</v>
      </c>
      <c r="Q179" s="124">
        <v>0.00047</v>
      </c>
      <c r="R179" s="124">
        <f>Q179*H179</f>
        <v>0.0564</v>
      </c>
      <c r="S179" s="124">
        <v>0</v>
      </c>
      <c r="T179" s="125">
        <f>S179*H179</f>
        <v>0</v>
      </c>
      <c r="AR179" s="24" t="s">
        <v>87</v>
      </c>
      <c r="AT179" s="24" t="s">
        <v>82</v>
      </c>
      <c r="AU179" s="24" t="s">
        <v>8</v>
      </c>
      <c r="AY179" s="24" t="s">
        <v>78</v>
      </c>
      <c r="BE179" s="126">
        <f>IF(N179="základní",J179,0)</f>
        <v>0</v>
      </c>
      <c r="BF179" s="126">
        <f>IF(N179="snížená",J179,0)</f>
        <v>0</v>
      </c>
      <c r="BG179" s="126">
        <f>IF(N179="zákl. přenesená",J179,0)</f>
        <v>0</v>
      </c>
      <c r="BH179" s="126">
        <f>IF(N179="sníž. přenesená",J179,0)</f>
        <v>0</v>
      </c>
      <c r="BI179" s="126">
        <f>IF(N179="nulová",J179,0)</f>
        <v>0</v>
      </c>
      <c r="BJ179" s="24" t="s">
        <v>81</v>
      </c>
      <c r="BK179" s="126">
        <f>ROUND(I179*H179,2)</f>
        <v>0</v>
      </c>
      <c r="BL179" s="24" t="s">
        <v>87</v>
      </c>
      <c r="BM179" s="24" t="s">
        <v>264</v>
      </c>
    </row>
    <row r="180" spans="2:47" s="34" customFormat="1" ht="22.5" customHeight="1">
      <c r="B180" s="35"/>
      <c r="D180" s="127" t="s">
        <v>89</v>
      </c>
      <c r="F180" s="128" t="s">
        <v>265</v>
      </c>
      <c r="I180" s="16"/>
      <c r="L180" s="35"/>
      <c r="M180" s="129"/>
      <c r="N180" s="36"/>
      <c r="O180" s="36"/>
      <c r="P180" s="36"/>
      <c r="Q180" s="36"/>
      <c r="R180" s="36"/>
      <c r="S180" s="36"/>
      <c r="T180" s="130"/>
      <c r="AT180" s="24" t="s">
        <v>89</v>
      </c>
      <c r="AU180" s="24" t="s">
        <v>8</v>
      </c>
    </row>
    <row r="181" spans="2:51" s="139" customFormat="1" ht="22.5" customHeight="1">
      <c r="B181" s="138"/>
      <c r="D181" s="140" t="s">
        <v>91</v>
      </c>
      <c r="E181" s="141" t="s">
        <v>16</v>
      </c>
      <c r="F181" s="142" t="s">
        <v>266</v>
      </c>
      <c r="H181" s="143">
        <v>120</v>
      </c>
      <c r="I181" s="20"/>
      <c r="L181" s="138"/>
      <c r="M181" s="144"/>
      <c r="N181" s="145"/>
      <c r="O181" s="145"/>
      <c r="P181" s="145"/>
      <c r="Q181" s="145"/>
      <c r="R181" s="145"/>
      <c r="S181" s="145"/>
      <c r="T181" s="146"/>
      <c r="AT181" s="147" t="s">
        <v>91</v>
      </c>
      <c r="AU181" s="147" t="s">
        <v>8</v>
      </c>
      <c r="AV181" s="139" t="s">
        <v>8</v>
      </c>
      <c r="AW181" s="139" t="s">
        <v>93</v>
      </c>
      <c r="AX181" s="139" t="s">
        <v>81</v>
      </c>
      <c r="AY181" s="147" t="s">
        <v>78</v>
      </c>
    </row>
    <row r="182" spans="2:65" s="34" customFormat="1" ht="22.5" customHeight="1">
      <c r="B182" s="35"/>
      <c r="C182" s="116" t="s">
        <v>267</v>
      </c>
      <c r="D182" s="116" t="s">
        <v>82</v>
      </c>
      <c r="E182" s="117" t="s">
        <v>268</v>
      </c>
      <c r="F182" s="118" t="s">
        <v>269</v>
      </c>
      <c r="G182" s="119" t="s">
        <v>85</v>
      </c>
      <c r="H182" s="120">
        <v>26</v>
      </c>
      <c r="I182" s="17"/>
      <c r="J182" s="121">
        <f>ROUND(I182*H182,2)</f>
        <v>0</v>
      </c>
      <c r="K182" s="118" t="s">
        <v>86</v>
      </c>
      <c r="L182" s="35"/>
      <c r="M182" s="122" t="s">
        <v>16</v>
      </c>
      <c r="N182" s="123" t="s">
        <v>34</v>
      </c>
      <c r="O182" s="124">
        <v>0.424</v>
      </c>
      <c r="P182" s="124">
        <f>O182*H182</f>
        <v>11.024</v>
      </c>
      <c r="Q182" s="124">
        <v>0.00072</v>
      </c>
      <c r="R182" s="124">
        <f>Q182*H182</f>
        <v>0.01872</v>
      </c>
      <c r="S182" s="124">
        <v>0</v>
      </c>
      <c r="T182" s="125">
        <f>S182*H182</f>
        <v>0</v>
      </c>
      <c r="AR182" s="24" t="s">
        <v>87</v>
      </c>
      <c r="AT182" s="24" t="s">
        <v>82</v>
      </c>
      <c r="AU182" s="24" t="s">
        <v>8</v>
      </c>
      <c r="AY182" s="24" t="s">
        <v>78</v>
      </c>
      <c r="BE182" s="126">
        <f>IF(N182="základní",J182,0)</f>
        <v>0</v>
      </c>
      <c r="BF182" s="126">
        <f>IF(N182="snížená",J182,0)</f>
        <v>0</v>
      </c>
      <c r="BG182" s="126">
        <f>IF(N182="zákl. přenesená",J182,0)</f>
        <v>0</v>
      </c>
      <c r="BH182" s="126">
        <f>IF(N182="sníž. přenesená",J182,0)</f>
        <v>0</v>
      </c>
      <c r="BI182" s="126">
        <f>IF(N182="nulová",J182,0)</f>
        <v>0</v>
      </c>
      <c r="BJ182" s="24" t="s">
        <v>81</v>
      </c>
      <c r="BK182" s="126">
        <f>ROUND(I182*H182,2)</f>
        <v>0</v>
      </c>
      <c r="BL182" s="24" t="s">
        <v>87</v>
      </c>
      <c r="BM182" s="24" t="s">
        <v>270</v>
      </c>
    </row>
    <row r="183" spans="2:47" s="34" customFormat="1" ht="22.5" customHeight="1">
      <c r="B183" s="35"/>
      <c r="D183" s="127" t="s">
        <v>89</v>
      </c>
      <c r="F183" s="128" t="s">
        <v>271</v>
      </c>
      <c r="I183" s="16"/>
      <c r="L183" s="35"/>
      <c r="M183" s="129"/>
      <c r="N183" s="36"/>
      <c r="O183" s="36"/>
      <c r="P183" s="36"/>
      <c r="Q183" s="36"/>
      <c r="R183" s="36"/>
      <c r="S183" s="36"/>
      <c r="T183" s="130"/>
      <c r="AT183" s="24" t="s">
        <v>89</v>
      </c>
      <c r="AU183" s="24" t="s">
        <v>8</v>
      </c>
    </row>
    <row r="184" spans="2:51" s="139" customFormat="1" ht="22.5" customHeight="1">
      <c r="B184" s="138"/>
      <c r="D184" s="140" t="s">
        <v>91</v>
      </c>
      <c r="E184" s="141" t="s">
        <v>16</v>
      </c>
      <c r="F184" s="142" t="s">
        <v>272</v>
      </c>
      <c r="H184" s="143">
        <v>26</v>
      </c>
      <c r="I184" s="20"/>
      <c r="L184" s="138"/>
      <c r="M184" s="144"/>
      <c r="N184" s="145"/>
      <c r="O184" s="145"/>
      <c r="P184" s="145"/>
      <c r="Q184" s="145"/>
      <c r="R184" s="145"/>
      <c r="S184" s="145"/>
      <c r="T184" s="146"/>
      <c r="AT184" s="147" t="s">
        <v>91</v>
      </c>
      <c r="AU184" s="147" t="s">
        <v>8</v>
      </c>
      <c r="AV184" s="139" t="s">
        <v>8</v>
      </c>
      <c r="AW184" s="139" t="s">
        <v>93</v>
      </c>
      <c r="AX184" s="139" t="s">
        <v>81</v>
      </c>
      <c r="AY184" s="147" t="s">
        <v>78</v>
      </c>
    </row>
    <row r="185" spans="2:65" s="34" customFormat="1" ht="22.5" customHeight="1">
      <c r="B185" s="35"/>
      <c r="C185" s="116" t="s">
        <v>273</v>
      </c>
      <c r="D185" s="116" t="s">
        <v>82</v>
      </c>
      <c r="E185" s="117" t="s">
        <v>274</v>
      </c>
      <c r="F185" s="118" t="s">
        <v>275</v>
      </c>
      <c r="G185" s="119" t="s">
        <v>85</v>
      </c>
      <c r="H185" s="120">
        <v>10</v>
      </c>
      <c r="I185" s="17"/>
      <c r="J185" s="121">
        <f>ROUND(I185*H185,2)</f>
        <v>0</v>
      </c>
      <c r="K185" s="118" t="s">
        <v>86</v>
      </c>
      <c r="L185" s="35"/>
      <c r="M185" s="122" t="s">
        <v>16</v>
      </c>
      <c r="N185" s="123" t="s">
        <v>34</v>
      </c>
      <c r="O185" s="124">
        <v>0.429</v>
      </c>
      <c r="P185" s="124">
        <f>O185*H185</f>
        <v>4.29</v>
      </c>
      <c r="Q185" s="124">
        <v>0.00071</v>
      </c>
      <c r="R185" s="124">
        <f>Q185*H185</f>
        <v>0.0071</v>
      </c>
      <c r="S185" s="124">
        <v>0</v>
      </c>
      <c r="T185" s="125">
        <f>S185*H185</f>
        <v>0</v>
      </c>
      <c r="AR185" s="24" t="s">
        <v>87</v>
      </c>
      <c r="AT185" s="24" t="s">
        <v>82</v>
      </c>
      <c r="AU185" s="24" t="s">
        <v>8</v>
      </c>
      <c r="AY185" s="24" t="s">
        <v>78</v>
      </c>
      <c r="BE185" s="126">
        <f>IF(N185="základní",J185,0)</f>
        <v>0</v>
      </c>
      <c r="BF185" s="126">
        <f>IF(N185="snížená",J185,0)</f>
        <v>0</v>
      </c>
      <c r="BG185" s="126">
        <f>IF(N185="zákl. přenesená",J185,0)</f>
        <v>0</v>
      </c>
      <c r="BH185" s="126">
        <f>IF(N185="sníž. přenesená",J185,0)</f>
        <v>0</v>
      </c>
      <c r="BI185" s="126">
        <f>IF(N185="nulová",J185,0)</f>
        <v>0</v>
      </c>
      <c r="BJ185" s="24" t="s">
        <v>81</v>
      </c>
      <c r="BK185" s="126">
        <f>ROUND(I185*H185,2)</f>
        <v>0</v>
      </c>
      <c r="BL185" s="24" t="s">
        <v>87</v>
      </c>
      <c r="BM185" s="24" t="s">
        <v>276</v>
      </c>
    </row>
    <row r="186" spans="2:47" s="34" customFormat="1" ht="22.5" customHeight="1">
      <c r="B186" s="35"/>
      <c r="D186" s="127" t="s">
        <v>89</v>
      </c>
      <c r="F186" s="128" t="s">
        <v>277</v>
      </c>
      <c r="I186" s="16"/>
      <c r="L186" s="35"/>
      <c r="M186" s="129"/>
      <c r="N186" s="36"/>
      <c r="O186" s="36"/>
      <c r="P186" s="36"/>
      <c r="Q186" s="36"/>
      <c r="R186" s="36"/>
      <c r="S186" s="36"/>
      <c r="T186" s="130"/>
      <c r="AT186" s="24" t="s">
        <v>89</v>
      </c>
      <c r="AU186" s="24" t="s">
        <v>8</v>
      </c>
    </row>
    <row r="187" spans="2:51" s="139" customFormat="1" ht="22.5" customHeight="1">
      <c r="B187" s="138"/>
      <c r="D187" s="140" t="s">
        <v>91</v>
      </c>
      <c r="E187" s="141" t="s">
        <v>16</v>
      </c>
      <c r="F187" s="142" t="s">
        <v>278</v>
      </c>
      <c r="H187" s="143">
        <v>10</v>
      </c>
      <c r="I187" s="20"/>
      <c r="L187" s="138"/>
      <c r="M187" s="144"/>
      <c r="N187" s="145"/>
      <c r="O187" s="145"/>
      <c r="P187" s="145"/>
      <c r="Q187" s="145"/>
      <c r="R187" s="145"/>
      <c r="S187" s="145"/>
      <c r="T187" s="146"/>
      <c r="AT187" s="147" t="s">
        <v>91</v>
      </c>
      <c r="AU187" s="147" t="s">
        <v>8</v>
      </c>
      <c r="AV187" s="139" t="s">
        <v>8</v>
      </c>
      <c r="AW187" s="139" t="s">
        <v>93</v>
      </c>
      <c r="AX187" s="139" t="s">
        <v>81</v>
      </c>
      <c r="AY187" s="147" t="s">
        <v>78</v>
      </c>
    </row>
    <row r="188" spans="2:65" s="34" customFormat="1" ht="22.5" customHeight="1">
      <c r="B188" s="35"/>
      <c r="C188" s="116" t="s">
        <v>279</v>
      </c>
      <c r="D188" s="116" t="s">
        <v>82</v>
      </c>
      <c r="E188" s="117" t="s">
        <v>280</v>
      </c>
      <c r="F188" s="118" t="s">
        <v>281</v>
      </c>
      <c r="G188" s="119" t="s">
        <v>85</v>
      </c>
      <c r="H188" s="120">
        <v>24</v>
      </c>
      <c r="I188" s="17"/>
      <c r="J188" s="121">
        <f>ROUND(I188*H188,2)</f>
        <v>0</v>
      </c>
      <c r="K188" s="118" t="s">
        <v>86</v>
      </c>
      <c r="L188" s="35"/>
      <c r="M188" s="122" t="s">
        <v>16</v>
      </c>
      <c r="N188" s="123" t="s">
        <v>34</v>
      </c>
      <c r="O188" s="124">
        <v>0.438</v>
      </c>
      <c r="P188" s="124">
        <f>O188*H188</f>
        <v>10.512</v>
      </c>
      <c r="Q188" s="124">
        <v>0.00128</v>
      </c>
      <c r="R188" s="124">
        <f>Q188*H188</f>
        <v>0.030720000000000004</v>
      </c>
      <c r="S188" s="124">
        <v>0</v>
      </c>
      <c r="T188" s="125">
        <f>S188*H188</f>
        <v>0</v>
      </c>
      <c r="AR188" s="24" t="s">
        <v>87</v>
      </c>
      <c r="AT188" s="24" t="s">
        <v>82</v>
      </c>
      <c r="AU188" s="24" t="s">
        <v>8</v>
      </c>
      <c r="AY188" s="24" t="s">
        <v>78</v>
      </c>
      <c r="BE188" s="126">
        <f>IF(N188="základní",J188,0)</f>
        <v>0</v>
      </c>
      <c r="BF188" s="126">
        <f>IF(N188="snížená",J188,0)</f>
        <v>0</v>
      </c>
      <c r="BG188" s="126">
        <f>IF(N188="zákl. přenesená",J188,0)</f>
        <v>0</v>
      </c>
      <c r="BH188" s="126">
        <f>IF(N188="sníž. přenesená",J188,0)</f>
        <v>0</v>
      </c>
      <c r="BI188" s="126">
        <f>IF(N188="nulová",J188,0)</f>
        <v>0</v>
      </c>
      <c r="BJ188" s="24" t="s">
        <v>81</v>
      </c>
      <c r="BK188" s="126">
        <f>ROUND(I188*H188,2)</f>
        <v>0</v>
      </c>
      <c r="BL188" s="24" t="s">
        <v>87</v>
      </c>
      <c r="BM188" s="24" t="s">
        <v>282</v>
      </c>
    </row>
    <row r="189" spans="2:47" s="34" customFormat="1" ht="22.5" customHeight="1">
      <c r="B189" s="35"/>
      <c r="D189" s="127" t="s">
        <v>89</v>
      </c>
      <c r="F189" s="128" t="s">
        <v>283</v>
      </c>
      <c r="I189" s="16"/>
      <c r="L189" s="35"/>
      <c r="M189" s="129"/>
      <c r="N189" s="36"/>
      <c r="O189" s="36"/>
      <c r="P189" s="36"/>
      <c r="Q189" s="36"/>
      <c r="R189" s="36"/>
      <c r="S189" s="36"/>
      <c r="T189" s="130"/>
      <c r="AT189" s="24" t="s">
        <v>89</v>
      </c>
      <c r="AU189" s="24" t="s">
        <v>8</v>
      </c>
    </row>
    <row r="190" spans="2:51" s="139" customFormat="1" ht="22.5" customHeight="1">
      <c r="B190" s="138"/>
      <c r="D190" s="140" t="s">
        <v>91</v>
      </c>
      <c r="E190" s="141" t="s">
        <v>16</v>
      </c>
      <c r="F190" s="142" t="s">
        <v>284</v>
      </c>
      <c r="H190" s="143">
        <v>24</v>
      </c>
      <c r="I190" s="20"/>
      <c r="L190" s="138"/>
      <c r="M190" s="144"/>
      <c r="N190" s="145"/>
      <c r="O190" s="145"/>
      <c r="P190" s="145"/>
      <c r="Q190" s="145"/>
      <c r="R190" s="145"/>
      <c r="S190" s="145"/>
      <c r="T190" s="146"/>
      <c r="AT190" s="147" t="s">
        <v>91</v>
      </c>
      <c r="AU190" s="147" t="s">
        <v>8</v>
      </c>
      <c r="AV190" s="139" t="s">
        <v>8</v>
      </c>
      <c r="AW190" s="139" t="s">
        <v>93</v>
      </c>
      <c r="AX190" s="139" t="s">
        <v>81</v>
      </c>
      <c r="AY190" s="147" t="s">
        <v>78</v>
      </c>
    </row>
    <row r="191" spans="2:65" s="34" customFormat="1" ht="22.5" customHeight="1">
      <c r="B191" s="35"/>
      <c r="C191" s="116" t="s">
        <v>285</v>
      </c>
      <c r="D191" s="116" t="s">
        <v>82</v>
      </c>
      <c r="E191" s="117" t="s">
        <v>286</v>
      </c>
      <c r="F191" s="118" t="s">
        <v>287</v>
      </c>
      <c r="G191" s="119" t="s">
        <v>85</v>
      </c>
      <c r="H191" s="120">
        <v>16</v>
      </c>
      <c r="I191" s="17"/>
      <c r="J191" s="121">
        <f>ROUND(I191*H191,2)</f>
        <v>0</v>
      </c>
      <c r="K191" s="118" t="s">
        <v>86</v>
      </c>
      <c r="L191" s="35"/>
      <c r="M191" s="122" t="s">
        <v>16</v>
      </c>
      <c r="N191" s="123" t="s">
        <v>34</v>
      </c>
      <c r="O191" s="124">
        <v>0.443</v>
      </c>
      <c r="P191" s="124">
        <f>O191*H191</f>
        <v>7.088</v>
      </c>
      <c r="Q191" s="124">
        <v>0.00161</v>
      </c>
      <c r="R191" s="124">
        <f>Q191*H191</f>
        <v>0.02576</v>
      </c>
      <c r="S191" s="124">
        <v>0</v>
      </c>
      <c r="T191" s="125">
        <f>S191*H191</f>
        <v>0</v>
      </c>
      <c r="AR191" s="24" t="s">
        <v>87</v>
      </c>
      <c r="AT191" s="24" t="s">
        <v>82</v>
      </c>
      <c r="AU191" s="24" t="s">
        <v>8</v>
      </c>
      <c r="AY191" s="24" t="s">
        <v>78</v>
      </c>
      <c r="BE191" s="126">
        <f>IF(N191="základní",J191,0)</f>
        <v>0</v>
      </c>
      <c r="BF191" s="126">
        <f>IF(N191="snížená",J191,0)</f>
        <v>0</v>
      </c>
      <c r="BG191" s="126">
        <f>IF(N191="zákl. přenesená",J191,0)</f>
        <v>0</v>
      </c>
      <c r="BH191" s="126">
        <f>IF(N191="sníž. přenesená",J191,0)</f>
        <v>0</v>
      </c>
      <c r="BI191" s="126">
        <f>IF(N191="nulová",J191,0)</f>
        <v>0</v>
      </c>
      <c r="BJ191" s="24" t="s">
        <v>81</v>
      </c>
      <c r="BK191" s="126">
        <f>ROUND(I191*H191,2)</f>
        <v>0</v>
      </c>
      <c r="BL191" s="24" t="s">
        <v>87</v>
      </c>
      <c r="BM191" s="24" t="s">
        <v>288</v>
      </c>
    </row>
    <row r="192" spans="2:47" s="34" customFormat="1" ht="22.5" customHeight="1">
      <c r="B192" s="35"/>
      <c r="D192" s="127" t="s">
        <v>89</v>
      </c>
      <c r="F192" s="128" t="s">
        <v>289</v>
      </c>
      <c r="I192" s="16"/>
      <c r="L192" s="35"/>
      <c r="M192" s="129"/>
      <c r="N192" s="36"/>
      <c r="O192" s="36"/>
      <c r="P192" s="36"/>
      <c r="Q192" s="36"/>
      <c r="R192" s="36"/>
      <c r="S192" s="36"/>
      <c r="T192" s="130"/>
      <c r="AT192" s="24" t="s">
        <v>89</v>
      </c>
      <c r="AU192" s="24" t="s">
        <v>8</v>
      </c>
    </row>
    <row r="193" spans="2:51" s="139" customFormat="1" ht="22.5" customHeight="1">
      <c r="B193" s="138"/>
      <c r="D193" s="140" t="s">
        <v>91</v>
      </c>
      <c r="E193" s="141" t="s">
        <v>16</v>
      </c>
      <c r="F193" s="142" t="s">
        <v>290</v>
      </c>
      <c r="H193" s="143">
        <v>16</v>
      </c>
      <c r="I193" s="20"/>
      <c r="L193" s="138"/>
      <c r="M193" s="144"/>
      <c r="N193" s="145"/>
      <c r="O193" s="145"/>
      <c r="P193" s="145"/>
      <c r="Q193" s="145"/>
      <c r="R193" s="145"/>
      <c r="S193" s="145"/>
      <c r="T193" s="146"/>
      <c r="AT193" s="147" t="s">
        <v>91</v>
      </c>
      <c r="AU193" s="147" t="s">
        <v>8</v>
      </c>
      <c r="AV193" s="139" t="s">
        <v>8</v>
      </c>
      <c r="AW193" s="139" t="s">
        <v>93</v>
      </c>
      <c r="AX193" s="139" t="s">
        <v>81</v>
      </c>
      <c r="AY193" s="147" t="s">
        <v>78</v>
      </c>
    </row>
    <row r="194" spans="2:65" s="34" customFormat="1" ht="22.5" customHeight="1">
      <c r="B194" s="35"/>
      <c r="C194" s="116" t="s">
        <v>291</v>
      </c>
      <c r="D194" s="116" t="s">
        <v>82</v>
      </c>
      <c r="E194" s="117" t="s">
        <v>292</v>
      </c>
      <c r="F194" s="118" t="s">
        <v>293</v>
      </c>
      <c r="G194" s="119" t="s">
        <v>85</v>
      </c>
      <c r="H194" s="120">
        <v>196</v>
      </c>
      <c r="I194" s="17"/>
      <c r="J194" s="121">
        <f>ROUND(I194*H194,2)</f>
        <v>0</v>
      </c>
      <c r="K194" s="118" t="s">
        <v>86</v>
      </c>
      <c r="L194" s="35"/>
      <c r="M194" s="122" t="s">
        <v>16</v>
      </c>
      <c r="N194" s="123" t="s">
        <v>34</v>
      </c>
      <c r="O194" s="124">
        <v>0.038</v>
      </c>
      <c r="P194" s="124">
        <f>O194*H194</f>
        <v>7.4479999999999995</v>
      </c>
      <c r="Q194" s="124">
        <v>0</v>
      </c>
      <c r="R194" s="124">
        <f>Q194*H194</f>
        <v>0</v>
      </c>
      <c r="S194" s="124">
        <v>0</v>
      </c>
      <c r="T194" s="125">
        <f>S194*H194</f>
        <v>0</v>
      </c>
      <c r="AR194" s="24" t="s">
        <v>87</v>
      </c>
      <c r="AT194" s="24" t="s">
        <v>82</v>
      </c>
      <c r="AU194" s="24" t="s">
        <v>8</v>
      </c>
      <c r="AY194" s="24" t="s">
        <v>78</v>
      </c>
      <c r="BE194" s="126">
        <f>IF(N194="základní",J194,0)</f>
        <v>0</v>
      </c>
      <c r="BF194" s="126">
        <f>IF(N194="snížená",J194,0)</f>
        <v>0</v>
      </c>
      <c r="BG194" s="126">
        <f>IF(N194="zákl. přenesená",J194,0)</f>
        <v>0</v>
      </c>
      <c r="BH194" s="126">
        <f>IF(N194="sníž. přenesená",J194,0)</f>
        <v>0</v>
      </c>
      <c r="BI194" s="126">
        <f>IF(N194="nulová",J194,0)</f>
        <v>0</v>
      </c>
      <c r="BJ194" s="24" t="s">
        <v>81</v>
      </c>
      <c r="BK194" s="126">
        <f>ROUND(I194*H194,2)</f>
        <v>0</v>
      </c>
      <c r="BL194" s="24" t="s">
        <v>87</v>
      </c>
      <c r="BM194" s="24" t="s">
        <v>294</v>
      </c>
    </row>
    <row r="195" spans="2:47" s="34" customFormat="1" ht="22.5" customHeight="1">
      <c r="B195" s="35"/>
      <c r="D195" s="127" t="s">
        <v>89</v>
      </c>
      <c r="F195" s="128" t="s">
        <v>295</v>
      </c>
      <c r="I195" s="16"/>
      <c r="L195" s="35"/>
      <c r="M195" s="129"/>
      <c r="N195" s="36"/>
      <c r="O195" s="36"/>
      <c r="P195" s="36"/>
      <c r="Q195" s="36"/>
      <c r="R195" s="36"/>
      <c r="S195" s="36"/>
      <c r="T195" s="130"/>
      <c r="AT195" s="24" t="s">
        <v>89</v>
      </c>
      <c r="AU195" s="24" t="s">
        <v>8</v>
      </c>
    </row>
    <row r="196" spans="2:51" s="132" customFormat="1" ht="22.5" customHeight="1">
      <c r="B196" s="131"/>
      <c r="D196" s="127" t="s">
        <v>91</v>
      </c>
      <c r="E196" s="133" t="s">
        <v>16</v>
      </c>
      <c r="F196" s="134" t="s">
        <v>260</v>
      </c>
      <c r="H196" s="133" t="s">
        <v>16</v>
      </c>
      <c r="I196" s="21"/>
      <c r="L196" s="131"/>
      <c r="M196" s="135"/>
      <c r="N196" s="136"/>
      <c r="O196" s="136"/>
      <c r="P196" s="136"/>
      <c r="Q196" s="136"/>
      <c r="R196" s="136"/>
      <c r="S196" s="136"/>
      <c r="T196" s="137"/>
      <c r="AT196" s="133" t="s">
        <v>91</v>
      </c>
      <c r="AU196" s="133" t="s">
        <v>8</v>
      </c>
      <c r="AV196" s="132" t="s">
        <v>81</v>
      </c>
      <c r="AW196" s="132" t="s">
        <v>93</v>
      </c>
      <c r="AX196" s="132" t="s">
        <v>77</v>
      </c>
      <c r="AY196" s="133" t="s">
        <v>78</v>
      </c>
    </row>
    <row r="197" spans="2:51" s="139" customFormat="1" ht="22.5" customHeight="1">
      <c r="B197" s="138"/>
      <c r="D197" s="140" t="s">
        <v>91</v>
      </c>
      <c r="E197" s="141" t="s">
        <v>16</v>
      </c>
      <c r="F197" s="142" t="s">
        <v>296</v>
      </c>
      <c r="H197" s="143">
        <v>196</v>
      </c>
      <c r="I197" s="20"/>
      <c r="L197" s="138"/>
      <c r="M197" s="144"/>
      <c r="N197" s="145"/>
      <c r="O197" s="145"/>
      <c r="P197" s="145"/>
      <c r="Q197" s="145"/>
      <c r="R197" s="145"/>
      <c r="S197" s="145"/>
      <c r="T197" s="146"/>
      <c r="AT197" s="147" t="s">
        <v>91</v>
      </c>
      <c r="AU197" s="147" t="s">
        <v>8</v>
      </c>
      <c r="AV197" s="139" t="s">
        <v>8</v>
      </c>
      <c r="AW197" s="139" t="s">
        <v>93</v>
      </c>
      <c r="AX197" s="139" t="s">
        <v>81</v>
      </c>
      <c r="AY197" s="147" t="s">
        <v>78</v>
      </c>
    </row>
    <row r="198" spans="2:65" s="34" customFormat="1" ht="22.5" customHeight="1">
      <c r="B198" s="35"/>
      <c r="C198" s="116" t="s">
        <v>297</v>
      </c>
      <c r="D198" s="116" t="s">
        <v>82</v>
      </c>
      <c r="E198" s="117" t="s">
        <v>298</v>
      </c>
      <c r="F198" s="118" t="s">
        <v>299</v>
      </c>
      <c r="G198" s="119" t="s">
        <v>141</v>
      </c>
      <c r="H198" s="120">
        <v>0.163</v>
      </c>
      <c r="I198" s="17"/>
      <c r="J198" s="121">
        <f>ROUND(I198*H198,2)</f>
        <v>0</v>
      </c>
      <c r="K198" s="118" t="s">
        <v>86</v>
      </c>
      <c r="L198" s="35"/>
      <c r="M198" s="122" t="s">
        <v>16</v>
      </c>
      <c r="N198" s="123" t="s">
        <v>34</v>
      </c>
      <c r="O198" s="124">
        <v>3.563</v>
      </c>
      <c r="P198" s="124">
        <f>O198*H198</f>
        <v>0.5807690000000001</v>
      </c>
      <c r="Q198" s="124">
        <v>0</v>
      </c>
      <c r="R198" s="124">
        <f>Q198*H198</f>
        <v>0</v>
      </c>
      <c r="S198" s="124">
        <v>0</v>
      </c>
      <c r="T198" s="125">
        <f>S198*H198</f>
        <v>0</v>
      </c>
      <c r="AR198" s="24" t="s">
        <v>87</v>
      </c>
      <c r="AT198" s="24" t="s">
        <v>82</v>
      </c>
      <c r="AU198" s="24" t="s">
        <v>8</v>
      </c>
      <c r="AY198" s="24" t="s">
        <v>78</v>
      </c>
      <c r="BE198" s="126">
        <f>IF(N198="základní",J198,0)</f>
        <v>0</v>
      </c>
      <c r="BF198" s="126">
        <f>IF(N198="snížená",J198,0)</f>
        <v>0</v>
      </c>
      <c r="BG198" s="126">
        <f>IF(N198="zákl. přenesená",J198,0)</f>
        <v>0</v>
      </c>
      <c r="BH198" s="126">
        <f>IF(N198="sníž. přenesená",J198,0)</f>
        <v>0</v>
      </c>
      <c r="BI198" s="126">
        <f>IF(N198="nulová",J198,0)</f>
        <v>0</v>
      </c>
      <c r="BJ198" s="24" t="s">
        <v>81</v>
      </c>
      <c r="BK198" s="126">
        <f>ROUND(I198*H198,2)</f>
        <v>0</v>
      </c>
      <c r="BL198" s="24" t="s">
        <v>87</v>
      </c>
      <c r="BM198" s="24" t="s">
        <v>300</v>
      </c>
    </row>
    <row r="199" spans="2:47" s="34" customFormat="1" ht="30" customHeight="1">
      <c r="B199" s="35"/>
      <c r="D199" s="140" t="s">
        <v>89</v>
      </c>
      <c r="F199" s="157" t="s">
        <v>301</v>
      </c>
      <c r="I199" s="16"/>
      <c r="L199" s="35"/>
      <c r="M199" s="129"/>
      <c r="N199" s="36"/>
      <c r="O199" s="36"/>
      <c r="P199" s="36"/>
      <c r="Q199" s="36"/>
      <c r="R199" s="36"/>
      <c r="S199" s="36"/>
      <c r="T199" s="130"/>
      <c r="AT199" s="24" t="s">
        <v>89</v>
      </c>
      <c r="AU199" s="24" t="s">
        <v>8</v>
      </c>
    </row>
    <row r="200" spans="2:65" s="34" customFormat="1" ht="22.5" customHeight="1">
      <c r="B200" s="35"/>
      <c r="C200" s="116" t="s">
        <v>302</v>
      </c>
      <c r="D200" s="116" t="s">
        <v>82</v>
      </c>
      <c r="E200" s="117" t="s">
        <v>303</v>
      </c>
      <c r="F200" s="118" t="s">
        <v>304</v>
      </c>
      <c r="G200" s="119" t="s">
        <v>141</v>
      </c>
      <c r="H200" s="120">
        <v>0.163</v>
      </c>
      <c r="I200" s="17"/>
      <c r="J200" s="121">
        <f>ROUND(I200*H200,2)</f>
        <v>0</v>
      </c>
      <c r="K200" s="118" t="s">
        <v>86</v>
      </c>
      <c r="L200" s="35"/>
      <c r="M200" s="122" t="s">
        <v>16</v>
      </c>
      <c r="N200" s="123" t="s">
        <v>34</v>
      </c>
      <c r="O200" s="124">
        <v>1.57</v>
      </c>
      <c r="P200" s="124">
        <f>O200*H200</f>
        <v>0.25591</v>
      </c>
      <c r="Q200" s="124">
        <v>0</v>
      </c>
      <c r="R200" s="124">
        <f>Q200*H200</f>
        <v>0</v>
      </c>
      <c r="S200" s="124">
        <v>0</v>
      </c>
      <c r="T200" s="125">
        <f>S200*H200</f>
        <v>0</v>
      </c>
      <c r="AR200" s="24" t="s">
        <v>87</v>
      </c>
      <c r="AT200" s="24" t="s">
        <v>82</v>
      </c>
      <c r="AU200" s="24" t="s">
        <v>8</v>
      </c>
      <c r="AY200" s="24" t="s">
        <v>78</v>
      </c>
      <c r="BE200" s="126">
        <f>IF(N200="základní",J200,0)</f>
        <v>0</v>
      </c>
      <c r="BF200" s="126">
        <f>IF(N200="snížená",J200,0)</f>
        <v>0</v>
      </c>
      <c r="BG200" s="126">
        <f>IF(N200="zákl. přenesená",J200,0)</f>
        <v>0</v>
      </c>
      <c r="BH200" s="126">
        <f>IF(N200="sníž. přenesená",J200,0)</f>
        <v>0</v>
      </c>
      <c r="BI200" s="126">
        <f>IF(N200="nulová",J200,0)</f>
        <v>0</v>
      </c>
      <c r="BJ200" s="24" t="s">
        <v>81</v>
      </c>
      <c r="BK200" s="126">
        <f>ROUND(I200*H200,2)</f>
        <v>0</v>
      </c>
      <c r="BL200" s="24" t="s">
        <v>87</v>
      </c>
      <c r="BM200" s="24" t="s">
        <v>305</v>
      </c>
    </row>
    <row r="201" spans="2:47" s="34" customFormat="1" ht="30" customHeight="1">
      <c r="B201" s="35"/>
      <c r="D201" s="127" t="s">
        <v>89</v>
      </c>
      <c r="F201" s="128" t="s">
        <v>306</v>
      </c>
      <c r="I201" s="16"/>
      <c r="L201" s="35"/>
      <c r="M201" s="129"/>
      <c r="N201" s="36"/>
      <c r="O201" s="36"/>
      <c r="P201" s="36"/>
      <c r="Q201" s="36"/>
      <c r="R201" s="36"/>
      <c r="S201" s="36"/>
      <c r="T201" s="130"/>
      <c r="AT201" s="24" t="s">
        <v>89</v>
      </c>
      <c r="AU201" s="24" t="s">
        <v>8</v>
      </c>
    </row>
    <row r="202" spans="2:63" s="103" customFormat="1" ht="29.25" customHeight="1">
      <c r="B202" s="102"/>
      <c r="D202" s="113" t="s">
        <v>74</v>
      </c>
      <c r="E202" s="114" t="s">
        <v>307</v>
      </c>
      <c r="F202" s="114" t="s">
        <v>308</v>
      </c>
      <c r="I202" s="22"/>
      <c r="J202" s="115">
        <f>BK202</f>
        <v>0</v>
      </c>
      <c r="L202" s="102"/>
      <c r="M202" s="107"/>
      <c r="N202" s="108"/>
      <c r="O202" s="108"/>
      <c r="P202" s="109">
        <f>SUM(P203:P242)</f>
        <v>13.929174999999999</v>
      </c>
      <c r="Q202" s="108"/>
      <c r="R202" s="109">
        <f>SUM(R203:R242)</f>
        <v>0.05498</v>
      </c>
      <c r="S202" s="108"/>
      <c r="T202" s="110">
        <f>SUM(T203:T242)</f>
        <v>0</v>
      </c>
      <c r="AR202" s="104" t="s">
        <v>8</v>
      </c>
      <c r="AT202" s="111" t="s">
        <v>74</v>
      </c>
      <c r="AU202" s="111" t="s">
        <v>81</v>
      </c>
      <c r="AY202" s="104" t="s">
        <v>78</v>
      </c>
      <c r="BK202" s="112">
        <f>SUM(BK203:BK242)</f>
        <v>0</v>
      </c>
    </row>
    <row r="203" spans="2:65" s="34" customFormat="1" ht="22.5" customHeight="1">
      <c r="B203" s="35"/>
      <c r="C203" s="116" t="s">
        <v>309</v>
      </c>
      <c r="D203" s="116" t="s">
        <v>82</v>
      </c>
      <c r="E203" s="117" t="s">
        <v>310</v>
      </c>
      <c r="F203" s="118" t="s">
        <v>311</v>
      </c>
      <c r="G203" s="119" t="s">
        <v>167</v>
      </c>
      <c r="H203" s="120">
        <v>2</v>
      </c>
      <c r="I203" s="17"/>
      <c r="J203" s="121">
        <f>ROUND(I203*H203,2)</f>
        <v>0</v>
      </c>
      <c r="K203" s="118" t="s">
        <v>86</v>
      </c>
      <c r="L203" s="35"/>
      <c r="M203" s="122" t="s">
        <v>16</v>
      </c>
      <c r="N203" s="123" t="s">
        <v>34</v>
      </c>
      <c r="O203" s="124">
        <v>1.102</v>
      </c>
      <c r="P203" s="124">
        <f>O203*H203</f>
        <v>2.204</v>
      </c>
      <c r="Q203" s="124">
        <v>0.00911</v>
      </c>
      <c r="R203" s="124">
        <f>Q203*H203</f>
        <v>0.01822</v>
      </c>
      <c r="S203" s="124">
        <v>0</v>
      </c>
      <c r="T203" s="125">
        <f>S203*H203</f>
        <v>0</v>
      </c>
      <c r="AR203" s="24" t="s">
        <v>87</v>
      </c>
      <c r="AT203" s="24" t="s">
        <v>82</v>
      </c>
      <c r="AU203" s="24" t="s">
        <v>8</v>
      </c>
      <c r="AY203" s="24" t="s">
        <v>78</v>
      </c>
      <c r="BE203" s="126">
        <f>IF(N203="základní",J203,0)</f>
        <v>0</v>
      </c>
      <c r="BF203" s="126">
        <f>IF(N203="snížená",J203,0)</f>
        <v>0</v>
      </c>
      <c r="BG203" s="126">
        <f>IF(N203="zákl. přenesená",J203,0)</f>
        <v>0</v>
      </c>
      <c r="BH203" s="126">
        <f>IF(N203="sníž. přenesená",J203,0)</f>
        <v>0</v>
      </c>
      <c r="BI203" s="126">
        <f>IF(N203="nulová",J203,0)</f>
        <v>0</v>
      </c>
      <c r="BJ203" s="24" t="s">
        <v>81</v>
      </c>
      <c r="BK203" s="126">
        <f>ROUND(I203*H203,2)</f>
        <v>0</v>
      </c>
      <c r="BL203" s="24" t="s">
        <v>87</v>
      </c>
      <c r="BM203" s="24" t="s">
        <v>312</v>
      </c>
    </row>
    <row r="204" spans="2:47" s="34" customFormat="1" ht="22.5" customHeight="1">
      <c r="B204" s="35"/>
      <c r="D204" s="127" t="s">
        <v>89</v>
      </c>
      <c r="F204" s="128" t="s">
        <v>313</v>
      </c>
      <c r="I204" s="19"/>
      <c r="L204" s="35"/>
      <c r="M204" s="129"/>
      <c r="N204" s="36"/>
      <c r="O204" s="36"/>
      <c r="P204" s="36"/>
      <c r="Q204" s="36"/>
      <c r="R204" s="36"/>
      <c r="S204" s="36"/>
      <c r="T204" s="130"/>
      <c r="AT204" s="24" t="s">
        <v>89</v>
      </c>
      <c r="AU204" s="24" t="s">
        <v>8</v>
      </c>
    </row>
    <row r="205" spans="2:51" s="139" customFormat="1" ht="22.5" customHeight="1">
      <c r="B205" s="138"/>
      <c r="D205" s="140" t="s">
        <v>91</v>
      </c>
      <c r="E205" s="141" t="s">
        <v>16</v>
      </c>
      <c r="F205" s="142" t="s">
        <v>8</v>
      </c>
      <c r="H205" s="143">
        <v>2</v>
      </c>
      <c r="I205" s="20"/>
      <c r="L205" s="138"/>
      <c r="M205" s="144"/>
      <c r="N205" s="145"/>
      <c r="O205" s="145"/>
      <c r="P205" s="145"/>
      <c r="Q205" s="145"/>
      <c r="R205" s="145"/>
      <c r="S205" s="145"/>
      <c r="T205" s="146"/>
      <c r="AT205" s="147" t="s">
        <v>91</v>
      </c>
      <c r="AU205" s="147" t="s">
        <v>8</v>
      </c>
      <c r="AV205" s="139" t="s">
        <v>8</v>
      </c>
      <c r="AW205" s="139" t="s">
        <v>93</v>
      </c>
      <c r="AX205" s="139" t="s">
        <v>81</v>
      </c>
      <c r="AY205" s="147" t="s">
        <v>78</v>
      </c>
    </row>
    <row r="206" spans="2:65" s="34" customFormat="1" ht="22.5" customHeight="1">
      <c r="B206" s="35"/>
      <c r="C206" s="116" t="s">
        <v>314</v>
      </c>
      <c r="D206" s="116" t="s">
        <v>82</v>
      </c>
      <c r="E206" s="117" t="s">
        <v>315</v>
      </c>
      <c r="F206" s="118" t="s">
        <v>316</v>
      </c>
      <c r="G206" s="119" t="s">
        <v>160</v>
      </c>
      <c r="H206" s="120">
        <v>5</v>
      </c>
      <c r="I206" s="17"/>
      <c r="J206" s="121">
        <f>ROUND(I206*H206,2)</f>
        <v>0</v>
      </c>
      <c r="K206" s="118" t="s">
        <v>86</v>
      </c>
      <c r="L206" s="35"/>
      <c r="M206" s="122" t="s">
        <v>16</v>
      </c>
      <c r="N206" s="123" t="s">
        <v>34</v>
      </c>
      <c r="O206" s="124">
        <v>0.103</v>
      </c>
      <c r="P206" s="124">
        <f>O206*H206</f>
        <v>0.515</v>
      </c>
      <c r="Q206" s="124">
        <v>0.00024</v>
      </c>
      <c r="R206" s="124">
        <f>Q206*H206</f>
        <v>0.0012000000000000001</v>
      </c>
      <c r="S206" s="124">
        <v>0</v>
      </c>
      <c r="T206" s="125">
        <f>S206*H206</f>
        <v>0</v>
      </c>
      <c r="AR206" s="24" t="s">
        <v>87</v>
      </c>
      <c r="AT206" s="24" t="s">
        <v>82</v>
      </c>
      <c r="AU206" s="24" t="s">
        <v>8</v>
      </c>
      <c r="AY206" s="24" t="s">
        <v>78</v>
      </c>
      <c r="BE206" s="126">
        <f>IF(N206="základní",J206,0)</f>
        <v>0</v>
      </c>
      <c r="BF206" s="126">
        <f>IF(N206="snížená",J206,0)</f>
        <v>0</v>
      </c>
      <c r="BG206" s="126">
        <f>IF(N206="zákl. přenesená",J206,0)</f>
        <v>0</v>
      </c>
      <c r="BH206" s="126">
        <f>IF(N206="sníž. přenesená",J206,0)</f>
        <v>0</v>
      </c>
      <c r="BI206" s="126">
        <f>IF(N206="nulová",J206,0)</f>
        <v>0</v>
      </c>
      <c r="BJ206" s="24" t="s">
        <v>81</v>
      </c>
      <c r="BK206" s="126">
        <f>ROUND(I206*H206,2)</f>
        <v>0</v>
      </c>
      <c r="BL206" s="24" t="s">
        <v>87</v>
      </c>
      <c r="BM206" s="24" t="s">
        <v>317</v>
      </c>
    </row>
    <row r="207" spans="2:47" s="34" customFormat="1" ht="22.5" customHeight="1">
      <c r="B207" s="35"/>
      <c r="D207" s="127" t="s">
        <v>89</v>
      </c>
      <c r="F207" s="128" t="s">
        <v>318</v>
      </c>
      <c r="I207" s="16"/>
      <c r="L207" s="35"/>
      <c r="M207" s="129"/>
      <c r="N207" s="36"/>
      <c r="O207" s="36"/>
      <c r="P207" s="36"/>
      <c r="Q207" s="36"/>
      <c r="R207" s="36"/>
      <c r="S207" s="36"/>
      <c r="T207" s="130"/>
      <c r="AT207" s="24" t="s">
        <v>89</v>
      </c>
      <c r="AU207" s="24" t="s">
        <v>8</v>
      </c>
    </row>
    <row r="208" spans="2:51" s="139" customFormat="1" ht="22.5" customHeight="1">
      <c r="B208" s="138"/>
      <c r="D208" s="140" t="s">
        <v>91</v>
      </c>
      <c r="E208" s="141" t="s">
        <v>16</v>
      </c>
      <c r="F208" s="142" t="s">
        <v>319</v>
      </c>
      <c r="H208" s="143">
        <v>5</v>
      </c>
      <c r="I208" s="20"/>
      <c r="L208" s="138"/>
      <c r="M208" s="144"/>
      <c r="N208" s="145"/>
      <c r="O208" s="145"/>
      <c r="P208" s="145"/>
      <c r="Q208" s="145"/>
      <c r="R208" s="145"/>
      <c r="S208" s="145"/>
      <c r="T208" s="146"/>
      <c r="AT208" s="147" t="s">
        <v>91</v>
      </c>
      <c r="AU208" s="147" t="s">
        <v>8</v>
      </c>
      <c r="AV208" s="139" t="s">
        <v>8</v>
      </c>
      <c r="AW208" s="139" t="s">
        <v>93</v>
      </c>
      <c r="AX208" s="139" t="s">
        <v>81</v>
      </c>
      <c r="AY208" s="147" t="s">
        <v>78</v>
      </c>
    </row>
    <row r="209" spans="2:65" s="34" customFormat="1" ht="22.5" customHeight="1">
      <c r="B209" s="35"/>
      <c r="C209" s="116" t="s">
        <v>320</v>
      </c>
      <c r="D209" s="116" t="s">
        <v>82</v>
      </c>
      <c r="E209" s="117" t="s">
        <v>321</v>
      </c>
      <c r="F209" s="118" t="s">
        <v>322</v>
      </c>
      <c r="G209" s="119" t="s">
        <v>160</v>
      </c>
      <c r="H209" s="120">
        <v>3</v>
      </c>
      <c r="I209" s="17"/>
      <c r="J209" s="121">
        <f>ROUND(I209*H209,2)</f>
        <v>0</v>
      </c>
      <c r="K209" s="118" t="s">
        <v>86</v>
      </c>
      <c r="L209" s="35"/>
      <c r="M209" s="122" t="s">
        <v>16</v>
      </c>
      <c r="N209" s="123" t="s">
        <v>34</v>
      </c>
      <c r="O209" s="124">
        <v>0.268</v>
      </c>
      <c r="P209" s="124">
        <f>O209*H209</f>
        <v>0.804</v>
      </c>
      <c r="Q209" s="124">
        <v>0.0007</v>
      </c>
      <c r="R209" s="124">
        <f>Q209*H209</f>
        <v>0.0021</v>
      </c>
      <c r="S209" s="124">
        <v>0</v>
      </c>
      <c r="T209" s="125">
        <f>S209*H209</f>
        <v>0</v>
      </c>
      <c r="AR209" s="24" t="s">
        <v>87</v>
      </c>
      <c r="AT209" s="24" t="s">
        <v>82</v>
      </c>
      <c r="AU209" s="24" t="s">
        <v>8</v>
      </c>
      <c r="AY209" s="24" t="s">
        <v>78</v>
      </c>
      <c r="BE209" s="126">
        <f>IF(N209="základní",J209,0)</f>
        <v>0</v>
      </c>
      <c r="BF209" s="126">
        <f>IF(N209="snížená",J209,0)</f>
        <v>0</v>
      </c>
      <c r="BG209" s="126">
        <f>IF(N209="zákl. přenesená",J209,0)</f>
        <v>0</v>
      </c>
      <c r="BH209" s="126">
        <f>IF(N209="sníž. přenesená",J209,0)</f>
        <v>0</v>
      </c>
      <c r="BI209" s="126">
        <f>IF(N209="nulová",J209,0)</f>
        <v>0</v>
      </c>
      <c r="BJ209" s="24" t="s">
        <v>81</v>
      </c>
      <c r="BK209" s="126">
        <f>ROUND(I209*H209,2)</f>
        <v>0</v>
      </c>
      <c r="BL209" s="24" t="s">
        <v>87</v>
      </c>
      <c r="BM209" s="24" t="s">
        <v>323</v>
      </c>
    </row>
    <row r="210" spans="2:47" s="34" customFormat="1" ht="22.5" customHeight="1">
      <c r="B210" s="35"/>
      <c r="D210" s="127" t="s">
        <v>89</v>
      </c>
      <c r="F210" s="128" t="s">
        <v>324</v>
      </c>
      <c r="I210" s="16"/>
      <c r="L210" s="35"/>
      <c r="M210" s="129"/>
      <c r="N210" s="36"/>
      <c r="O210" s="36"/>
      <c r="P210" s="36"/>
      <c r="Q210" s="36"/>
      <c r="R210" s="36"/>
      <c r="S210" s="36"/>
      <c r="T210" s="130"/>
      <c r="AT210" s="24" t="s">
        <v>89</v>
      </c>
      <c r="AU210" s="24" t="s">
        <v>8</v>
      </c>
    </row>
    <row r="211" spans="2:51" s="132" customFormat="1" ht="22.5" customHeight="1">
      <c r="B211" s="131"/>
      <c r="D211" s="127" t="s">
        <v>91</v>
      </c>
      <c r="E211" s="133" t="s">
        <v>16</v>
      </c>
      <c r="F211" s="134" t="s">
        <v>325</v>
      </c>
      <c r="H211" s="133" t="s">
        <v>16</v>
      </c>
      <c r="I211" s="21"/>
      <c r="L211" s="131"/>
      <c r="M211" s="135"/>
      <c r="N211" s="136"/>
      <c r="O211" s="136"/>
      <c r="P211" s="136"/>
      <c r="Q211" s="136"/>
      <c r="R211" s="136"/>
      <c r="S211" s="136"/>
      <c r="T211" s="137"/>
      <c r="AT211" s="133" t="s">
        <v>91</v>
      </c>
      <c r="AU211" s="133" t="s">
        <v>8</v>
      </c>
      <c r="AV211" s="132" t="s">
        <v>81</v>
      </c>
      <c r="AW211" s="132" t="s">
        <v>93</v>
      </c>
      <c r="AX211" s="132" t="s">
        <v>77</v>
      </c>
      <c r="AY211" s="133" t="s">
        <v>78</v>
      </c>
    </row>
    <row r="212" spans="2:51" s="139" customFormat="1" ht="22.5" customHeight="1">
      <c r="B212" s="138"/>
      <c r="D212" s="140" t="s">
        <v>91</v>
      </c>
      <c r="E212" s="141" t="s">
        <v>16</v>
      </c>
      <c r="F212" s="142" t="s">
        <v>101</v>
      </c>
      <c r="H212" s="143">
        <v>3</v>
      </c>
      <c r="I212" s="20"/>
      <c r="L212" s="138"/>
      <c r="M212" s="144"/>
      <c r="N212" s="145"/>
      <c r="O212" s="145"/>
      <c r="P212" s="145"/>
      <c r="Q212" s="145"/>
      <c r="R212" s="145"/>
      <c r="S212" s="145"/>
      <c r="T212" s="146"/>
      <c r="AT212" s="147" t="s">
        <v>91</v>
      </c>
      <c r="AU212" s="147" t="s">
        <v>8</v>
      </c>
      <c r="AV212" s="139" t="s">
        <v>8</v>
      </c>
      <c r="AW212" s="139" t="s">
        <v>93</v>
      </c>
      <c r="AX212" s="139" t="s">
        <v>81</v>
      </c>
      <c r="AY212" s="147" t="s">
        <v>78</v>
      </c>
    </row>
    <row r="213" spans="2:65" s="34" customFormat="1" ht="22.5" customHeight="1">
      <c r="B213" s="35"/>
      <c r="C213" s="116" t="s">
        <v>326</v>
      </c>
      <c r="D213" s="116" t="s">
        <v>82</v>
      </c>
      <c r="E213" s="117" t="s">
        <v>327</v>
      </c>
      <c r="F213" s="118" t="s">
        <v>328</v>
      </c>
      <c r="G213" s="119" t="s">
        <v>160</v>
      </c>
      <c r="H213" s="120">
        <v>22</v>
      </c>
      <c r="I213" s="17"/>
      <c r="J213" s="121">
        <f>ROUND(I213*H213,2)</f>
        <v>0</v>
      </c>
      <c r="K213" s="118" t="s">
        <v>86</v>
      </c>
      <c r="L213" s="35"/>
      <c r="M213" s="122" t="s">
        <v>16</v>
      </c>
      <c r="N213" s="123" t="s">
        <v>34</v>
      </c>
      <c r="O213" s="124">
        <v>0.035</v>
      </c>
      <c r="P213" s="124">
        <f>O213*H213</f>
        <v>0.77</v>
      </c>
      <c r="Q213" s="124">
        <v>0.00014</v>
      </c>
      <c r="R213" s="124">
        <f>Q213*H213</f>
        <v>0.00308</v>
      </c>
      <c r="S213" s="124">
        <v>0</v>
      </c>
      <c r="T213" s="125">
        <f>S213*H213</f>
        <v>0</v>
      </c>
      <c r="AR213" s="24" t="s">
        <v>87</v>
      </c>
      <c r="AT213" s="24" t="s">
        <v>82</v>
      </c>
      <c r="AU213" s="24" t="s">
        <v>8</v>
      </c>
      <c r="AY213" s="24" t="s">
        <v>78</v>
      </c>
      <c r="BE213" s="126">
        <f>IF(N213="základní",J213,0)</f>
        <v>0</v>
      </c>
      <c r="BF213" s="126">
        <f>IF(N213="snížená",J213,0)</f>
        <v>0</v>
      </c>
      <c r="BG213" s="126">
        <f>IF(N213="zákl. přenesená",J213,0)</f>
        <v>0</v>
      </c>
      <c r="BH213" s="126">
        <f>IF(N213="sníž. přenesená",J213,0)</f>
        <v>0</v>
      </c>
      <c r="BI213" s="126">
        <f>IF(N213="nulová",J213,0)</f>
        <v>0</v>
      </c>
      <c r="BJ213" s="24" t="s">
        <v>81</v>
      </c>
      <c r="BK213" s="126">
        <f>ROUND(I213*H213,2)</f>
        <v>0</v>
      </c>
      <c r="BL213" s="24" t="s">
        <v>87</v>
      </c>
      <c r="BM213" s="24" t="s">
        <v>329</v>
      </c>
    </row>
    <row r="214" spans="2:47" s="34" customFormat="1" ht="30" customHeight="1">
      <c r="B214" s="35"/>
      <c r="D214" s="127" t="s">
        <v>89</v>
      </c>
      <c r="F214" s="128" t="s">
        <v>330</v>
      </c>
      <c r="I214" s="16"/>
      <c r="L214" s="35"/>
      <c r="M214" s="129"/>
      <c r="N214" s="36"/>
      <c r="O214" s="36"/>
      <c r="P214" s="36"/>
      <c r="Q214" s="36"/>
      <c r="R214" s="36"/>
      <c r="S214" s="36"/>
      <c r="T214" s="130"/>
      <c r="AT214" s="24" t="s">
        <v>89</v>
      </c>
      <c r="AU214" s="24" t="s">
        <v>8</v>
      </c>
    </row>
    <row r="215" spans="2:51" s="132" customFormat="1" ht="22.5" customHeight="1">
      <c r="B215" s="131"/>
      <c r="D215" s="127" t="s">
        <v>91</v>
      </c>
      <c r="E215" s="133" t="s">
        <v>16</v>
      </c>
      <c r="F215" s="134" t="s">
        <v>331</v>
      </c>
      <c r="H215" s="133" t="s">
        <v>16</v>
      </c>
      <c r="I215" s="21"/>
      <c r="L215" s="131"/>
      <c r="M215" s="135"/>
      <c r="N215" s="136"/>
      <c r="O215" s="136"/>
      <c r="P215" s="136"/>
      <c r="Q215" s="136"/>
      <c r="R215" s="136"/>
      <c r="S215" s="136"/>
      <c r="T215" s="137"/>
      <c r="AT215" s="133" t="s">
        <v>91</v>
      </c>
      <c r="AU215" s="133" t="s">
        <v>8</v>
      </c>
      <c r="AV215" s="132" t="s">
        <v>81</v>
      </c>
      <c r="AW215" s="132" t="s">
        <v>93</v>
      </c>
      <c r="AX215" s="132" t="s">
        <v>77</v>
      </c>
      <c r="AY215" s="133" t="s">
        <v>78</v>
      </c>
    </row>
    <row r="216" spans="2:51" s="139" customFormat="1" ht="22.5" customHeight="1">
      <c r="B216" s="138"/>
      <c r="D216" s="140" t="s">
        <v>91</v>
      </c>
      <c r="E216" s="141" t="s">
        <v>16</v>
      </c>
      <c r="F216" s="142" t="s">
        <v>204</v>
      </c>
      <c r="H216" s="143">
        <v>22</v>
      </c>
      <c r="I216" s="20"/>
      <c r="L216" s="138"/>
      <c r="M216" s="144"/>
      <c r="N216" s="145"/>
      <c r="O216" s="145"/>
      <c r="P216" s="145"/>
      <c r="Q216" s="145"/>
      <c r="R216" s="145"/>
      <c r="S216" s="145"/>
      <c r="T216" s="146"/>
      <c r="AT216" s="147" t="s">
        <v>91</v>
      </c>
      <c r="AU216" s="147" t="s">
        <v>8</v>
      </c>
      <c r="AV216" s="139" t="s">
        <v>8</v>
      </c>
      <c r="AW216" s="139" t="s">
        <v>93</v>
      </c>
      <c r="AX216" s="139" t="s">
        <v>81</v>
      </c>
      <c r="AY216" s="147" t="s">
        <v>78</v>
      </c>
    </row>
    <row r="217" spans="2:65" s="34" customFormat="1" ht="22.5" customHeight="1">
      <c r="B217" s="35"/>
      <c r="C217" s="116" t="s">
        <v>332</v>
      </c>
      <c r="D217" s="116" t="s">
        <v>82</v>
      </c>
      <c r="E217" s="117" t="s">
        <v>333</v>
      </c>
      <c r="F217" s="118" t="s">
        <v>334</v>
      </c>
      <c r="G217" s="119" t="s">
        <v>160</v>
      </c>
      <c r="H217" s="120">
        <v>2</v>
      </c>
      <c r="I217" s="17"/>
      <c r="J217" s="121">
        <f>ROUND(I217*H217,2)</f>
        <v>0</v>
      </c>
      <c r="K217" s="118" t="s">
        <v>86</v>
      </c>
      <c r="L217" s="35"/>
      <c r="M217" s="122" t="s">
        <v>16</v>
      </c>
      <c r="N217" s="123" t="s">
        <v>34</v>
      </c>
      <c r="O217" s="124">
        <v>0.268</v>
      </c>
      <c r="P217" s="124">
        <f>O217*H217</f>
        <v>0.536</v>
      </c>
      <c r="Q217" s="124">
        <v>0.00038</v>
      </c>
      <c r="R217" s="124">
        <f>Q217*H217</f>
        <v>0.00076</v>
      </c>
      <c r="S217" s="124">
        <v>0</v>
      </c>
      <c r="T217" s="125">
        <f>S217*H217</f>
        <v>0</v>
      </c>
      <c r="AR217" s="24" t="s">
        <v>87</v>
      </c>
      <c r="AT217" s="24" t="s">
        <v>82</v>
      </c>
      <c r="AU217" s="24" t="s">
        <v>8</v>
      </c>
      <c r="AY217" s="24" t="s">
        <v>78</v>
      </c>
      <c r="BE217" s="126">
        <f>IF(N217="základní",J217,0)</f>
        <v>0</v>
      </c>
      <c r="BF217" s="126">
        <f>IF(N217="snížená",J217,0)</f>
        <v>0</v>
      </c>
      <c r="BG217" s="126">
        <f>IF(N217="zákl. přenesená",J217,0)</f>
        <v>0</v>
      </c>
      <c r="BH217" s="126">
        <f>IF(N217="sníž. přenesená",J217,0)</f>
        <v>0</v>
      </c>
      <c r="BI217" s="126">
        <f>IF(N217="nulová",J217,0)</f>
        <v>0</v>
      </c>
      <c r="BJ217" s="24" t="s">
        <v>81</v>
      </c>
      <c r="BK217" s="126">
        <f>ROUND(I217*H217,2)</f>
        <v>0</v>
      </c>
      <c r="BL217" s="24" t="s">
        <v>87</v>
      </c>
      <c r="BM217" s="24" t="s">
        <v>335</v>
      </c>
    </row>
    <row r="218" spans="2:47" s="34" customFormat="1" ht="22.5" customHeight="1">
      <c r="B218" s="35"/>
      <c r="D218" s="127" t="s">
        <v>89</v>
      </c>
      <c r="F218" s="128" t="s">
        <v>336</v>
      </c>
      <c r="I218" s="16"/>
      <c r="L218" s="35"/>
      <c r="M218" s="129"/>
      <c r="N218" s="36"/>
      <c r="O218" s="36"/>
      <c r="P218" s="36"/>
      <c r="Q218" s="36"/>
      <c r="R218" s="36"/>
      <c r="S218" s="36"/>
      <c r="T218" s="130"/>
      <c r="AT218" s="24" t="s">
        <v>89</v>
      </c>
      <c r="AU218" s="24" t="s">
        <v>8</v>
      </c>
    </row>
    <row r="219" spans="2:51" s="139" customFormat="1" ht="22.5" customHeight="1">
      <c r="B219" s="138"/>
      <c r="D219" s="140" t="s">
        <v>91</v>
      </c>
      <c r="E219" s="141" t="s">
        <v>16</v>
      </c>
      <c r="F219" s="142" t="s">
        <v>8</v>
      </c>
      <c r="H219" s="143">
        <v>2</v>
      </c>
      <c r="I219" s="20"/>
      <c r="L219" s="138"/>
      <c r="M219" s="144"/>
      <c r="N219" s="145"/>
      <c r="O219" s="145"/>
      <c r="P219" s="145"/>
      <c r="Q219" s="145"/>
      <c r="R219" s="145"/>
      <c r="S219" s="145"/>
      <c r="T219" s="146"/>
      <c r="AT219" s="147" t="s">
        <v>91</v>
      </c>
      <c r="AU219" s="147" t="s">
        <v>8</v>
      </c>
      <c r="AV219" s="139" t="s">
        <v>8</v>
      </c>
      <c r="AW219" s="139" t="s">
        <v>93</v>
      </c>
      <c r="AX219" s="139" t="s">
        <v>81</v>
      </c>
      <c r="AY219" s="147" t="s">
        <v>78</v>
      </c>
    </row>
    <row r="220" spans="2:65" s="34" customFormat="1" ht="22.5" customHeight="1">
      <c r="B220" s="35"/>
      <c r="C220" s="116" t="s">
        <v>337</v>
      </c>
      <c r="D220" s="116" t="s">
        <v>82</v>
      </c>
      <c r="E220" s="117" t="s">
        <v>338</v>
      </c>
      <c r="F220" s="118" t="s">
        <v>339</v>
      </c>
      <c r="G220" s="119" t="s">
        <v>160</v>
      </c>
      <c r="H220" s="120">
        <v>22</v>
      </c>
      <c r="I220" s="17"/>
      <c r="J220" s="121">
        <f>ROUND(I220*H220,2)</f>
        <v>0</v>
      </c>
      <c r="K220" s="118" t="s">
        <v>86</v>
      </c>
      <c r="L220" s="35"/>
      <c r="M220" s="122" t="s">
        <v>16</v>
      </c>
      <c r="N220" s="123" t="s">
        <v>34</v>
      </c>
      <c r="O220" s="124">
        <v>0.165</v>
      </c>
      <c r="P220" s="124">
        <f>O220*H220</f>
        <v>3.6300000000000003</v>
      </c>
      <c r="Q220" s="124">
        <v>0.00071</v>
      </c>
      <c r="R220" s="124">
        <f>Q220*H220</f>
        <v>0.01562</v>
      </c>
      <c r="S220" s="124">
        <v>0</v>
      </c>
      <c r="T220" s="125">
        <f>S220*H220</f>
        <v>0</v>
      </c>
      <c r="AR220" s="24" t="s">
        <v>87</v>
      </c>
      <c r="AT220" s="24" t="s">
        <v>82</v>
      </c>
      <c r="AU220" s="24" t="s">
        <v>8</v>
      </c>
      <c r="AY220" s="24" t="s">
        <v>78</v>
      </c>
      <c r="BE220" s="126">
        <f>IF(N220="základní",J220,0)</f>
        <v>0</v>
      </c>
      <c r="BF220" s="126">
        <f>IF(N220="snížená",J220,0)</f>
        <v>0</v>
      </c>
      <c r="BG220" s="126">
        <f>IF(N220="zákl. přenesená",J220,0)</f>
        <v>0</v>
      </c>
      <c r="BH220" s="126">
        <f>IF(N220="sníž. přenesená",J220,0)</f>
        <v>0</v>
      </c>
      <c r="BI220" s="126">
        <f>IF(N220="nulová",J220,0)</f>
        <v>0</v>
      </c>
      <c r="BJ220" s="24" t="s">
        <v>81</v>
      </c>
      <c r="BK220" s="126">
        <f>ROUND(I220*H220,2)</f>
        <v>0</v>
      </c>
      <c r="BL220" s="24" t="s">
        <v>87</v>
      </c>
      <c r="BM220" s="24" t="s">
        <v>340</v>
      </c>
    </row>
    <row r="221" spans="2:47" s="34" customFormat="1" ht="30" customHeight="1">
      <c r="B221" s="35"/>
      <c r="D221" s="127" t="s">
        <v>89</v>
      </c>
      <c r="F221" s="128" t="s">
        <v>341</v>
      </c>
      <c r="I221" s="16"/>
      <c r="L221" s="35"/>
      <c r="M221" s="129"/>
      <c r="N221" s="36"/>
      <c r="O221" s="36"/>
      <c r="P221" s="36"/>
      <c r="Q221" s="36"/>
      <c r="R221" s="36"/>
      <c r="S221" s="36"/>
      <c r="T221" s="130"/>
      <c r="AT221" s="24" t="s">
        <v>89</v>
      </c>
      <c r="AU221" s="24" t="s">
        <v>8</v>
      </c>
    </row>
    <row r="222" spans="2:51" s="132" customFormat="1" ht="22.5" customHeight="1">
      <c r="B222" s="131"/>
      <c r="D222" s="127" t="s">
        <v>91</v>
      </c>
      <c r="E222" s="133" t="s">
        <v>16</v>
      </c>
      <c r="F222" s="134" t="s">
        <v>331</v>
      </c>
      <c r="H222" s="133" t="s">
        <v>16</v>
      </c>
      <c r="I222" s="21"/>
      <c r="L222" s="131"/>
      <c r="M222" s="135"/>
      <c r="N222" s="136"/>
      <c r="O222" s="136"/>
      <c r="P222" s="136"/>
      <c r="Q222" s="136"/>
      <c r="R222" s="136"/>
      <c r="S222" s="136"/>
      <c r="T222" s="137"/>
      <c r="AT222" s="133" t="s">
        <v>91</v>
      </c>
      <c r="AU222" s="133" t="s">
        <v>8</v>
      </c>
      <c r="AV222" s="132" t="s">
        <v>81</v>
      </c>
      <c r="AW222" s="132" t="s">
        <v>93</v>
      </c>
      <c r="AX222" s="132" t="s">
        <v>77</v>
      </c>
      <c r="AY222" s="133" t="s">
        <v>78</v>
      </c>
    </row>
    <row r="223" spans="2:51" s="139" customFormat="1" ht="22.5" customHeight="1">
      <c r="B223" s="138"/>
      <c r="D223" s="140" t="s">
        <v>91</v>
      </c>
      <c r="E223" s="141" t="s">
        <v>16</v>
      </c>
      <c r="F223" s="142" t="s">
        <v>204</v>
      </c>
      <c r="H223" s="143">
        <v>22</v>
      </c>
      <c r="I223" s="20"/>
      <c r="L223" s="138"/>
      <c r="M223" s="144"/>
      <c r="N223" s="145"/>
      <c r="O223" s="145"/>
      <c r="P223" s="145"/>
      <c r="Q223" s="145"/>
      <c r="R223" s="145"/>
      <c r="S223" s="145"/>
      <c r="T223" s="146"/>
      <c r="AT223" s="147" t="s">
        <v>91</v>
      </c>
      <c r="AU223" s="147" t="s">
        <v>8</v>
      </c>
      <c r="AV223" s="139" t="s">
        <v>8</v>
      </c>
      <c r="AW223" s="139" t="s">
        <v>93</v>
      </c>
      <c r="AX223" s="139" t="s">
        <v>81</v>
      </c>
      <c r="AY223" s="147" t="s">
        <v>78</v>
      </c>
    </row>
    <row r="224" spans="2:65" s="34" customFormat="1" ht="22.5" customHeight="1">
      <c r="B224" s="35"/>
      <c r="C224" s="116" t="s">
        <v>342</v>
      </c>
      <c r="D224" s="116" t="s">
        <v>82</v>
      </c>
      <c r="E224" s="117" t="s">
        <v>343</v>
      </c>
      <c r="F224" s="118" t="s">
        <v>344</v>
      </c>
      <c r="G224" s="119" t="s">
        <v>160</v>
      </c>
      <c r="H224" s="120">
        <v>7</v>
      </c>
      <c r="I224" s="17"/>
      <c r="J224" s="121">
        <f>ROUND(I224*H224,2)</f>
        <v>0</v>
      </c>
      <c r="K224" s="118" t="s">
        <v>86</v>
      </c>
      <c r="L224" s="35"/>
      <c r="M224" s="122" t="s">
        <v>16</v>
      </c>
      <c r="N224" s="123" t="s">
        <v>34</v>
      </c>
      <c r="O224" s="124">
        <v>0.082</v>
      </c>
      <c r="P224" s="124">
        <f>O224*H224</f>
        <v>0.5740000000000001</v>
      </c>
      <c r="Q224" s="124">
        <v>0.00022</v>
      </c>
      <c r="R224" s="124">
        <f>Q224*H224</f>
        <v>0.0015400000000000001</v>
      </c>
      <c r="S224" s="124">
        <v>0</v>
      </c>
      <c r="T224" s="125">
        <f>S224*H224</f>
        <v>0</v>
      </c>
      <c r="AR224" s="24" t="s">
        <v>87</v>
      </c>
      <c r="AT224" s="24" t="s">
        <v>82</v>
      </c>
      <c r="AU224" s="24" t="s">
        <v>8</v>
      </c>
      <c r="AY224" s="24" t="s">
        <v>78</v>
      </c>
      <c r="BE224" s="126">
        <f>IF(N224="základní",J224,0)</f>
        <v>0</v>
      </c>
      <c r="BF224" s="126">
        <f>IF(N224="snížená",J224,0)</f>
        <v>0</v>
      </c>
      <c r="BG224" s="126">
        <f>IF(N224="zákl. přenesená",J224,0)</f>
        <v>0</v>
      </c>
      <c r="BH224" s="126">
        <f>IF(N224="sníž. přenesená",J224,0)</f>
        <v>0</v>
      </c>
      <c r="BI224" s="126">
        <f>IF(N224="nulová",J224,0)</f>
        <v>0</v>
      </c>
      <c r="BJ224" s="24" t="s">
        <v>81</v>
      </c>
      <c r="BK224" s="126">
        <f>ROUND(I224*H224,2)</f>
        <v>0</v>
      </c>
      <c r="BL224" s="24" t="s">
        <v>87</v>
      </c>
      <c r="BM224" s="24" t="s">
        <v>345</v>
      </c>
    </row>
    <row r="225" spans="2:47" s="34" customFormat="1" ht="22.5" customHeight="1">
      <c r="B225" s="35"/>
      <c r="D225" s="127" t="s">
        <v>89</v>
      </c>
      <c r="F225" s="128" t="s">
        <v>346</v>
      </c>
      <c r="I225" s="16"/>
      <c r="L225" s="35"/>
      <c r="M225" s="129"/>
      <c r="N225" s="36"/>
      <c r="O225" s="36"/>
      <c r="P225" s="36"/>
      <c r="Q225" s="36"/>
      <c r="R225" s="36"/>
      <c r="S225" s="36"/>
      <c r="T225" s="130"/>
      <c r="AT225" s="24" t="s">
        <v>89</v>
      </c>
      <c r="AU225" s="24" t="s">
        <v>8</v>
      </c>
    </row>
    <row r="226" spans="2:51" s="139" customFormat="1" ht="22.5" customHeight="1">
      <c r="B226" s="138"/>
      <c r="D226" s="140" t="s">
        <v>91</v>
      </c>
      <c r="E226" s="141" t="s">
        <v>16</v>
      </c>
      <c r="F226" s="142" t="s">
        <v>347</v>
      </c>
      <c r="H226" s="143">
        <v>7</v>
      </c>
      <c r="I226" s="20"/>
      <c r="L226" s="138"/>
      <c r="M226" s="144"/>
      <c r="N226" s="145"/>
      <c r="O226" s="145"/>
      <c r="P226" s="145"/>
      <c r="Q226" s="145"/>
      <c r="R226" s="145"/>
      <c r="S226" s="145"/>
      <c r="T226" s="146"/>
      <c r="AT226" s="147" t="s">
        <v>91</v>
      </c>
      <c r="AU226" s="147" t="s">
        <v>8</v>
      </c>
      <c r="AV226" s="139" t="s">
        <v>8</v>
      </c>
      <c r="AW226" s="139" t="s">
        <v>93</v>
      </c>
      <c r="AX226" s="139" t="s">
        <v>81</v>
      </c>
      <c r="AY226" s="147" t="s">
        <v>78</v>
      </c>
    </row>
    <row r="227" spans="2:65" s="34" customFormat="1" ht="22.5" customHeight="1">
      <c r="B227" s="35"/>
      <c r="C227" s="116" t="s">
        <v>348</v>
      </c>
      <c r="D227" s="116" t="s">
        <v>82</v>
      </c>
      <c r="E227" s="117" t="s">
        <v>349</v>
      </c>
      <c r="F227" s="118" t="s">
        <v>350</v>
      </c>
      <c r="G227" s="119" t="s">
        <v>160</v>
      </c>
      <c r="H227" s="120">
        <v>2</v>
      </c>
      <c r="I227" s="17"/>
      <c r="J227" s="121">
        <f>ROUND(I227*H227,2)</f>
        <v>0</v>
      </c>
      <c r="K227" s="118" t="s">
        <v>86</v>
      </c>
      <c r="L227" s="35"/>
      <c r="M227" s="122" t="s">
        <v>16</v>
      </c>
      <c r="N227" s="123" t="s">
        <v>34</v>
      </c>
      <c r="O227" s="124">
        <v>0.268</v>
      </c>
      <c r="P227" s="124">
        <f>O227*H227</f>
        <v>0.536</v>
      </c>
      <c r="Q227" s="124">
        <v>0.00124</v>
      </c>
      <c r="R227" s="124">
        <f>Q227*H227</f>
        <v>0.00248</v>
      </c>
      <c r="S227" s="124">
        <v>0</v>
      </c>
      <c r="T227" s="125">
        <f>S227*H227</f>
        <v>0</v>
      </c>
      <c r="AR227" s="24" t="s">
        <v>87</v>
      </c>
      <c r="AT227" s="24" t="s">
        <v>82</v>
      </c>
      <c r="AU227" s="24" t="s">
        <v>8</v>
      </c>
      <c r="AY227" s="24" t="s">
        <v>78</v>
      </c>
      <c r="BE227" s="126">
        <f>IF(N227="základní",J227,0)</f>
        <v>0</v>
      </c>
      <c r="BF227" s="126">
        <f>IF(N227="snížená",J227,0)</f>
        <v>0</v>
      </c>
      <c r="BG227" s="126">
        <f>IF(N227="zákl. přenesená",J227,0)</f>
        <v>0</v>
      </c>
      <c r="BH227" s="126">
        <f>IF(N227="sníž. přenesená",J227,0)</f>
        <v>0</v>
      </c>
      <c r="BI227" s="126">
        <f>IF(N227="nulová",J227,0)</f>
        <v>0</v>
      </c>
      <c r="BJ227" s="24" t="s">
        <v>81</v>
      </c>
      <c r="BK227" s="126">
        <f>ROUND(I227*H227,2)</f>
        <v>0</v>
      </c>
      <c r="BL227" s="24" t="s">
        <v>87</v>
      </c>
      <c r="BM227" s="24" t="s">
        <v>351</v>
      </c>
    </row>
    <row r="228" spans="2:47" s="34" customFormat="1" ht="22.5" customHeight="1">
      <c r="B228" s="35"/>
      <c r="D228" s="127" t="s">
        <v>89</v>
      </c>
      <c r="F228" s="128" t="s">
        <v>352</v>
      </c>
      <c r="I228" s="16"/>
      <c r="L228" s="35"/>
      <c r="M228" s="129"/>
      <c r="N228" s="36"/>
      <c r="O228" s="36"/>
      <c r="P228" s="36"/>
      <c r="Q228" s="36"/>
      <c r="R228" s="36"/>
      <c r="S228" s="36"/>
      <c r="T228" s="130"/>
      <c r="AT228" s="24" t="s">
        <v>89</v>
      </c>
      <c r="AU228" s="24" t="s">
        <v>8</v>
      </c>
    </row>
    <row r="229" spans="2:51" s="139" customFormat="1" ht="22.5" customHeight="1">
      <c r="B229" s="138"/>
      <c r="D229" s="140" t="s">
        <v>91</v>
      </c>
      <c r="E229" s="141" t="s">
        <v>16</v>
      </c>
      <c r="F229" s="142" t="s">
        <v>8</v>
      </c>
      <c r="H229" s="143">
        <v>2</v>
      </c>
      <c r="I229" s="20"/>
      <c r="L229" s="138"/>
      <c r="M229" s="144"/>
      <c r="N229" s="145"/>
      <c r="O229" s="145"/>
      <c r="P229" s="145"/>
      <c r="Q229" s="145"/>
      <c r="R229" s="145"/>
      <c r="S229" s="145"/>
      <c r="T229" s="146"/>
      <c r="AT229" s="147" t="s">
        <v>91</v>
      </c>
      <c r="AU229" s="147" t="s">
        <v>8</v>
      </c>
      <c r="AV229" s="139" t="s">
        <v>8</v>
      </c>
      <c r="AW229" s="139" t="s">
        <v>93</v>
      </c>
      <c r="AX229" s="139" t="s">
        <v>81</v>
      </c>
      <c r="AY229" s="147" t="s">
        <v>78</v>
      </c>
    </row>
    <row r="230" spans="2:65" s="34" customFormat="1" ht="22.5" customHeight="1">
      <c r="B230" s="35"/>
      <c r="C230" s="116" t="s">
        <v>353</v>
      </c>
      <c r="D230" s="116" t="s">
        <v>82</v>
      </c>
      <c r="E230" s="117" t="s">
        <v>354</v>
      </c>
      <c r="F230" s="118" t="s">
        <v>355</v>
      </c>
      <c r="G230" s="119" t="s">
        <v>160</v>
      </c>
      <c r="H230" s="120">
        <v>9</v>
      </c>
      <c r="I230" s="17"/>
      <c r="J230" s="121">
        <f>ROUND(I230*H230,2)</f>
        <v>0</v>
      </c>
      <c r="K230" s="118" t="s">
        <v>86</v>
      </c>
      <c r="L230" s="35"/>
      <c r="M230" s="122" t="s">
        <v>16</v>
      </c>
      <c r="N230" s="123" t="s">
        <v>34</v>
      </c>
      <c r="O230" s="124">
        <v>0.26</v>
      </c>
      <c r="P230" s="124">
        <f>O230*H230</f>
        <v>2.34</v>
      </c>
      <c r="Q230" s="124">
        <v>0.0007</v>
      </c>
      <c r="R230" s="124">
        <f>Q230*H230</f>
        <v>0.0063</v>
      </c>
      <c r="S230" s="124">
        <v>0</v>
      </c>
      <c r="T230" s="125">
        <f>S230*H230</f>
        <v>0</v>
      </c>
      <c r="AR230" s="24" t="s">
        <v>87</v>
      </c>
      <c r="AT230" s="24" t="s">
        <v>82</v>
      </c>
      <c r="AU230" s="24" t="s">
        <v>8</v>
      </c>
      <c r="AY230" s="24" t="s">
        <v>78</v>
      </c>
      <c r="BE230" s="126">
        <f>IF(N230="základní",J230,0)</f>
        <v>0</v>
      </c>
      <c r="BF230" s="126">
        <f>IF(N230="snížená",J230,0)</f>
        <v>0</v>
      </c>
      <c r="BG230" s="126">
        <f>IF(N230="zákl. přenesená",J230,0)</f>
        <v>0</v>
      </c>
      <c r="BH230" s="126">
        <f>IF(N230="sníž. přenesená",J230,0)</f>
        <v>0</v>
      </c>
      <c r="BI230" s="126">
        <f>IF(N230="nulová",J230,0)</f>
        <v>0</v>
      </c>
      <c r="BJ230" s="24" t="s">
        <v>81</v>
      </c>
      <c r="BK230" s="126">
        <f>ROUND(I230*H230,2)</f>
        <v>0</v>
      </c>
      <c r="BL230" s="24" t="s">
        <v>87</v>
      </c>
      <c r="BM230" s="24" t="s">
        <v>356</v>
      </c>
    </row>
    <row r="231" spans="2:47" s="34" customFormat="1" ht="22.5" customHeight="1">
      <c r="B231" s="35"/>
      <c r="D231" s="127" t="s">
        <v>89</v>
      </c>
      <c r="F231" s="128" t="s">
        <v>357</v>
      </c>
      <c r="I231" s="16"/>
      <c r="L231" s="35"/>
      <c r="M231" s="129"/>
      <c r="N231" s="36"/>
      <c r="O231" s="36"/>
      <c r="P231" s="36"/>
      <c r="Q231" s="36"/>
      <c r="R231" s="36"/>
      <c r="S231" s="36"/>
      <c r="T231" s="130"/>
      <c r="AT231" s="24" t="s">
        <v>89</v>
      </c>
      <c r="AU231" s="24" t="s">
        <v>8</v>
      </c>
    </row>
    <row r="232" spans="2:51" s="139" customFormat="1" ht="22.5" customHeight="1">
      <c r="B232" s="138"/>
      <c r="D232" s="140" t="s">
        <v>91</v>
      </c>
      <c r="E232" s="141" t="s">
        <v>16</v>
      </c>
      <c r="F232" s="142" t="s">
        <v>358</v>
      </c>
      <c r="H232" s="143">
        <v>9</v>
      </c>
      <c r="I232" s="20"/>
      <c r="L232" s="138"/>
      <c r="M232" s="144"/>
      <c r="N232" s="145"/>
      <c r="O232" s="145"/>
      <c r="P232" s="145"/>
      <c r="Q232" s="145"/>
      <c r="R232" s="145"/>
      <c r="S232" s="145"/>
      <c r="T232" s="146"/>
      <c r="AT232" s="147" t="s">
        <v>91</v>
      </c>
      <c r="AU232" s="147" t="s">
        <v>8</v>
      </c>
      <c r="AV232" s="139" t="s">
        <v>8</v>
      </c>
      <c r="AW232" s="139" t="s">
        <v>93</v>
      </c>
      <c r="AX232" s="139" t="s">
        <v>81</v>
      </c>
      <c r="AY232" s="147" t="s">
        <v>78</v>
      </c>
    </row>
    <row r="233" spans="2:65" s="34" customFormat="1" ht="22.5" customHeight="1">
      <c r="B233" s="35"/>
      <c r="C233" s="116" t="s">
        <v>359</v>
      </c>
      <c r="D233" s="116" t="s">
        <v>82</v>
      </c>
      <c r="E233" s="117" t="s">
        <v>360</v>
      </c>
      <c r="F233" s="118" t="s">
        <v>361</v>
      </c>
      <c r="G233" s="119" t="s">
        <v>160</v>
      </c>
      <c r="H233" s="120">
        <v>1</v>
      </c>
      <c r="I233" s="17"/>
      <c r="J233" s="121">
        <f>ROUND(I233*H233,2)</f>
        <v>0</v>
      </c>
      <c r="K233" s="118" t="s">
        <v>86</v>
      </c>
      <c r="L233" s="35"/>
      <c r="M233" s="122" t="s">
        <v>16</v>
      </c>
      <c r="N233" s="123" t="s">
        <v>34</v>
      </c>
      <c r="O233" s="124">
        <v>0.288</v>
      </c>
      <c r="P233" s="124">
        <f>O233*H233</f>
        <v>0.288</v>
      </c>
      <c r="Q233" s="124">
        <v>0.00156</v>
      </c>
      <c r="R233" s="124">
        <f>Q233*H233</f>
        <v>0.00156</v>
      </c>
      <c r="S233" s="124">
        <v>0</v>
      </c>
      <c r="T233" s="125">
        <f>S233*H233</f>
        <v>0</v>
      </c>
      <c r="AR233" s="24" t="s">
        <v>87</v>
      </c>
      <c r="AT233" s="24" t="s">
        <v>82</v>
      </c>
      <c r="AU233" s="24" t="s">
        <v>8</v>
      </c>
      <c r="AY233" s="24" t="s">
        <v>78</v>
      </c>
      <c r="BE233" s="126">
        <f>IF(N233="základní",J233,0)</f>
        <v>0</v>
      </c>
      <c r="BF233" s="126">
        <f>IF(N233="snížená",J233,0)</f>
        <v>0</v>
      </c>
      <c r="BG233" s="126">
        <f>IF(N233="zákl. přenesená",J233,0)</f>
        <v>0</v>
      </c>
      <c r="BH233" s="126">
        <f>IF(N233="sníž. přenesená",J233,0)</f>
        <v>0</v>
      </c>
      <c r="BI233" s="126">
        <f>IF(N233="nulová",J233,0)</f>
        <v>0</v>
      </c>
      <c r="BJ233" s="24" t="s">
        <v>81</v>
      </c>
      <c r="BK233" s="126">
        <f>ROUND(I233*H233,2)</f>
        <v>0</v>
      </c>
      <c r="BL233" s="24" t="s">
        <v>87</v>
      </c>
      <c r="BM233" s="24" t="s">
        <v>362</v>
      </c>
    </row>
    <row r="234" spans="2:47" s="34" customFormat="1" ht="22.5" customHeight="1">
      <c r="B234" s="35"/>
      <c r="D234" s="127" t="s">
        <v>89</v>
      </c>
      <c r="F234" s="128" t="s">
        <v>363</v>
      </c>
      <c r="I234" s="16"/>
      <c r="L234" s="35"/>
      <c r="M234" s="129"/>
      <c r="N234" s="36"/>
      <c r="O234" s="36"/>
      <c r="P234" s="36"/>
      <c r="Q234" s="36"/>
      <c r="R234" s="36"/>
      <c r="S234" s="36"/>
      <c r="T234" s="130"/>
      <c r="AT234" s="24" t="s">
        <v>89</v>
      </c>
      <c r="AU234" s="24" t="s">
        <v>8</v>
      </c>
    </row>
    <row r="235" spans="2:51" s="139" customFormat="1" ht="22.5" customHeight="1">
      <c r="B235" s="138"/>
      <c r="D235" s="140" t="s">
        <v>91</v>
      </c>
      <c r="E235" s="141" t="s">
        <v>16</v>
      </c>
      <c r="F235" s="142" t="s">
        <v>81</v>
      </c>
      <c r="H235" s="143">
        <v>1</v>
      </c>
      <c r="I235" s="20"/>
      <c r="L235" s="138"/>
      <c r="M235" s="144"/>
      <c r="N235" s="145"/>
      <c r="O235" s="145"/>
      <c r="P235" s="145"/>
      <c r="Q235" s="145"/>
      <c r="R235" s="145"/>
      <c r="S235" s="145"/>
      <c r="T235" s="146"/>
      <c r="AT235" s="147" t="s">
        <v>91</v>
      </c>
      <c r="AU235" s="147" t="s">
        <v>8</v>
      </c>
      <c r="AV235" s="139" t="s">
        <v>8</v>
      </c>
      <c r="AW235" s="139" t="s">
        <v>93</v>
      </c>
      <c r="AX235" s="139" t="s">
        <v>81</v>
      </c>
      <c r="AY235" s="147" t="s">
        <v>78</v>
      </c>
    </row>
    <row r="236" spans="2:65" s="34" customFormat="1" ht="31.5" customHeight="1">
      <c r="B236" s="35"/>
      <c r="C236" s="116" t="s">
        <v>364</v>
      </c>
      <c r="D236" s="116" t="s">
        <v>82</v>
      </c>
      <c r="E236" s="117" t="s">
        <v>365</v>
      </c>
      <c r="F236" s="118" t="s">
        <v>366</v>
      </c>
      <c r="G236" s="119" t="s">
        <v>160</v>
      </c>
      <c r="H236" s="120">
        <v>4</v>
      </c>
      <c r="I236" s="17"/>
      <c r="J236" s="121">
        <f>ROUND(I236*H236,2)</f>
        <v>0</v>
      </c>
      <c r="K236" s="118" t="s">
        <v>86</v>
      </c>
      <c r="L236" s="35"/>
      <c r="M236" s="122" t="s">
        <v>16</v>
      </c>
      <c r="N236" s="123" t="s">
        <v>34</v>
      </c>
      <c r="O236" s="124">
        <v>0.381</v>
      </c>
      <c r="P236" s="124">
        <f>O236*H236</f>
        <v>1.524</v>
      </c>
      <c r="Q236" s="124">
        <v>0.00053</v>
      </c>
      <c r="R236" s="124">
        <f>Q236*H236</f>
        <v>0.00212</v>
      </c>
      <c r="S236" s="124">
        <v>0</v>
      </c>
      <c r="T236" s="125">
        <f>S236*H236</f>
        <v>0</v>
      </c>
      <c r="AR236" s="24" t="s">
        <v>87</v>
      </c>
      <c r="AT236" s="24" t="s">
        <v>82</v>
      </c>
      <c r="AU236" s="24" t="s">
        <v>8</v>
      </c>
      <c r="AY236" s="24" t="s">
        <v>78</v>
      </c>
      <c r="BE236" s="126">
        <f>IF(N236="základní",J236,0)</f>
        <v>0</v>
      </c>
      <c r="BF236" s="126">
        <f>IF(N236="snížená",J236,0)</f>
        <v>0</v>
      </c>
      <c r="BG236" s="126">
        <f>IF(N236="zákl. přenesená",J236,0)</f>
        <v>0</v>
      </c>
      <c r="BH236" s="126">
        <f>IF(N236="sníž. přenesená",J236,0)</f>
        <v>0</v>
      </c>
      <c r="BI236" s="126">
        <f>IF(N236="nulová",J236,0)</f>
        <v>0</v>
      </c>
      <c r="BJ236" s="24" t="s">
        <v>81</v>
      </c>
      <c r="BK236" s="126">
        <f>ROUND(I236*H236,2)</f>
        <v>0</v>
      </c>
      <c r="BL236" s="24" t="s">
        <v>87</v>
      </c>
      <c r="BM236" s="24" t="s">
        <v>367</v>
      </c>
    </row>
    <row r="237" spans="2:47" s="34" customFormat="1" ht="30" customHeight="1">
      <c r="B237" s="35"/>
      <c r="D237" s="127" t="s">
        <v>89</v>
      </c>
      <c r="F237" s="128" t="s">
        <v>368</v>
      </c>
      <c r="I237" s="16"/>
      <c r="L237" s="35"/>
      <c r="M237" s="129"/>
      <c r="N237" s="36"/>
      <c r="O237" s="36"/>
      <c r="P237" s="36"/>
      <c r="Q237" s="36"/>
      <c r="R237" s="36"/>
      <c r="S237" s="36"/>
      <c r="T237" s="130"/>
      <c r="AT237" s="24" t="s">
        <v>89</v>
      </c>
      <c r="AU237" s="24" t="s">
        <v>8</v>
      </c>
    </row>
    <row r="238" spans="2:51" s="139" customFormat="1" ht="22.5" customHeight="1">
      <c r="B238" s="138"/>
      <c r="D238" s="140" t="s">
        <v>91</v>
      </c>
      <c r="E238" s="141" t="s">
        <v>16</v>
      </c>
      <c r="F238" s="142" t="s">
        <v>106</v>
      </c>
      <c r="H238" s="143">
        <v>4</v>
      </c>
      <c r="I238" s="20"/>
      <c r="L238" s="138"/>
      <c r="M238" s="144"/>
      <c r="N238" s="145"/>
      <c r="O238" s="145"/>
      <c r="P238" s="145"/>
      <c r="Q238" s="145"/>
      <c r="R238" s="145"/>
      <c r="S238" s="145"/>
      <c r="T238" s="146"/>
      <c r="AT238" s="147" t="s">
        <v>91</v>
      </c>
      <c r="AU238" s="147" t="s">
        <v>8</v>
      </c>
      <c r="AV238" s="139" t="s">
        <v>8</v>
      </c>
      <c r="AW238" s="139" t="s">
        <v>93</v>
      </c>
      <c r="AX238" s="139" t="s">
        <v>81</v>
      </c>
      <c r="AY238" s="147" t="s">
        <v>78</v>
      </c>
    </row>
    <row r="239" spans="2:65" s="34" customFormat="1" ht="22.5" customHeight="1">
      <c r="B239" s="35"/>
      <c r="C239" s="116" t="s">
        <v>369</v>
      </c>
      <c r="D239" s="116" t="s">
        <v>82</v>
      </c>
      <c r="E239" s="117" t="s">
        <v>370</v>
      </c>
      <c r="F239" s="118" t="s">
        <v>371</v>
      </c>
      <c r="G239" s="119" t="s">
        <v>141</v>
      </c>
      <c r="H239" s="120">
        <v>0.055</v>
      </c>
      <c r="I239" s="17"/>
      <c r="J239" s="121">
        <f>ROUND(I239*H239,2)</f>
        <v>0</v>
      </c>
      <c r="K239" s="118" t="s">
        <v>86</v>
      </c>
      <c r="L239" s="35"/>
      <c r="M239" s="122" t="s">
        <v>16</v>
      </c>
      <c r="N239" s="123" t="s">
        <v>34</v>
      </c>
      <c r="O239" s="124">
        <v>2.575</v>
      </c>
      <c r="P239" s="124">
        <f>O239*H239</f>
        <v>0.141625</v>
      </c>
      <c r="Q239" s="124">
        <v>0</v>
      </c>
      <c r="R239" s="124">
        <f>Q239*H239</f>
        <v>0</v>
      </c>
      <c r="S239" s="124">
        <v>0</v>
      </c>
      <c r="T239" s="125">
        <f>S239*H239</f>
        <v>0</v>
      </c>
      <c r="AR239" s="24" t="s">
        <v>87</v>
      </c>
      <c r="AT239" s="24" t="s">
        <v>82</v>
      </c>
      <c r="AU239" s="24" t="s">
        <v>8</v>
      </c>
      <c r="AY239" s="24" t="s">
        <v>78</v>
      </c>
      <c r="BE239" s="126">
        <f>IF(N239="základní",J239,0)</f>
        <v>0</v>
      </c>
      <c r="BF239" s="126">
        <f>IF(N239="snížená",J239,0)</f>
        <v>0</v>
      </c>
      <c r="BG239" s="126">
        <f>IF(N239="zákl. přenesená",J239,0)</f>
        <v>0</v>
      </c>
      <c r="BH239" s="126">
        <f>IF(N239="sníž. přenesená",J239,0)</f>
        <v>0</v>
      </c>
      <c r="BI239" s="126">
        <f>IF(N239="nulová",J239,0)</f>
        <v>0</v>
      </c>
      <c r="BJ239" s="24" t="s">
        <v>81</v>
      </c>
      <c r="BK239" s="126">
        <f>ROUND(I239*H239,2)</f>
        <v>0</v>
      </c>
      <c r="BL239" s="24" t="s">
        <v>87</v>
      </c>
      <c r="BM239" s="24" t="s">
        <v>372</v>
      </c>
    </row>
    <row r="240" spans="2:47" s="34" customFormat="1" ht="30" customHeight="1">
      <c r="B240" s="35"/>
      <c r="D240" s="140" t="s">
        <v>89</v>
      </c>
      <c r="F240" s="157" t="s">
        <v>373</v>
      </c>
      <c r="I240" s="16"/>
      <c r="L240" s="35"/>
      <c r="M240" s="129"/>
      <c r="N240" s="36"/>
      <c r="O240" s="36"/>
      <c r="P240" s="36"/>
      <c r="Q240" s="36"/>
      <c r="R240" s="36"/>
      <c r="S240" s="36"/>
      <c r="T240" s="130"/>
      <c r="AT240" s="24" t="s">
        <v>89</v>
      </c>
      <c r="AU240" s="24" t="s">
        <v>8</v>
      </c>
    </row>
    <row r="241" spans="2:65" s="34" customFormat="1" ht="22.5" customHeight="1">
      <c r="B241" s="35"/>
      <c r="C241" s="116" t="s">
        <v>374</v>
      </c>
      <c r="D241" s="116" t="s">
        <v>82</v>
      </c>
      <c r="E241" s="117" t="s">
        <v>375</v>
      </c>
      <c r="F241" s="118" t="s">
        <v>376</v>
      </c>
      <c r="G241" s="119" t="s">
        <v>141</v>
      </c>
      <c r="H241" s="120">
        <v>0.055</v>
      </c>
      <c r="I241" s="17"/>
      <c r="J241" s="121">
        <f>ROUND(I241*H241,2)</f>
        <v>0</v>
      </c>
      <c r="K241" s="118" t="s">
        <v>86</v>
      </c>
      <c r="L241" s="35"/>
      <c r="M241" s="122" t="s">
        <v>16</v>
      </c>
      <c r="N241" s="123" t="s">
        <v>34</v>
      </c>
      <c r="O241" s="124">
        <v>1.21</v>
      </c>
      <c r="P241" s="124">
        <f>O241*H241</f>
        <v>0.06655</v>
      </c>
      <c r="Q241" s="124">
        <v>0</v>
      </c>
      <c r="R241" s="124">
        <f>Q241*H241</f>
        <v>0</v>
      </c>
      <c r="S241" s="124">
        <v>0</v>
      </c>
      <c r="T241" s="125">
        <f>S241*H241</f>
        <v>0</v>
      </c>
      <c r="AR241" s="24" t="s">
        <v>87</v>
      </c>
      <c r="AT241" s="24" t="s">
        <v>82</v>
      </c>
      <c r="AU241" s="24" t="s">
        <v>8</v>
      </c>
      <c r="AY241" s="24" t="s">
        <v>78</v>
      </c>
      <c r="BE241" s="126">
        <f>IF(N241="základní",J241,0)</f>
        <v>0</v>
      </c>
      <c r="BF241" s="126">
        <f>IF(N241="snížená",J241,0)</f>
        <v>0</v>
      </c>
      <c r="BG241" s="126">
        <f>IF(N241="zákl. přenesená",J241,0)</f>
        <v>0</v>
      </c>
      <c r="BH241" s="126">
        <f>IF(N241="sníž. přenesená",J241,0)</f>
        <v>0</v>
      </c>
      <c r="BI241" s="126">
        <f>IF(N241="nulová",J241,0)</f>
        <v>0</v>
      </c>
      <c r="BJ241" s="24" t="s">
        <v>81</v>
      </c>
      <c r="BK241" s="126">
        <f>ROUND(I241*H241,2)</f>
        <v>0</v>
      </c>
      <c r="BL241" s="24" t="s">
        <v>87</v>
      </c>
      <c r="BM241" s="24" t="s">
        <v>377</v>
      </c>
    </row>
    <row r="242" spans="2:47" s="34" customFormat="1" ht="30" customHeight="1">
      <c r="B242" s="35"/>
      <c r="D242" s="127" t="s">
        <v>89</v>
      </c>
      <c r="F242" s="128" t="s">
        <v>378</v>
      </c>
      <c r="I242" s="16"/>
      <c r="L242" s="35"/>
      <c r="M242" s="129"/>
      <c r="N242" s="36"/>
      <c r="O242" s="36"/>
      <c r="P242" s="36"/>
      <c r="Q242" s="36"/>
      <c r="R242" s="36"/>
      <c r="S242" s="36"/>
      <c r="T242" s="130"/>
      <c r="AT242" s="24" t="s">
        <v>89</v>
      </c>
      <c r="AU242" s="24" t="s">
        <v>8</v>
      </c>
    </row>
    <row r="243" spans="2:63" s="103" customFormat="1" ht="29.25" customHeight="1">
      <c r="B243" s="102"/>
      <c r="D243" s="113" t="s">
        <v>74</v>
      </c>
      <c r="E243" s="114" t="s">
        <v>379</v>
      </c>
      <c r="F243" s="114" t="s">
        <v>380</v>
      </c>
      <c r="I243" s="22"/>
      <c r="J243" s="115">
        <f>BK243</f>
        <v>0</v>
      </c>
      <c r="L243" s="102"/>
      <c r="M243" s="107"/>
      <c r="N243" s="108"/>
      <c r="O243" s="108"/>
      <c r="P243" s="109">
        <f>SUM(P244:P283)</f>
        <v>9.70166</v>
      </c>
      <c r="Q243" s="108"/>
      <c r="R243" s="109">
        <f>SUM(R244:R283)</f>
        <v>0.7241200000000001</v>
      </c>
      <c r="S243" s="108"/>
      <c r="T243" s="110">
        <f>SUM(T244:T283)</f>
        <v>0</v>
      </c>
      <c r="AR243" s="104" t="s">
        <v>8</v>
      </c>
      <c r="AT243" s="111" t="s">
        <v>74</v>
      </c>
      <c r="AU243" s="111" t="s">
        <v>81</v>
      </c>
      <c r="AY243" s="104" t="s">
        <v>78</v>
      </c>
      <c r="BK243" s="112">
        <f>SUM(BK244:BK283)</f>
        <v>0</v>
      </c>
    </row>
    <row r="244" spans="2:65" s="34" customFormat="1" ht="22.5" customHeight="1">
      <c r="B244" s="35"/>
      <c r="C244" s="116" t="s">
        <v>381</v>
      </c>
      <c r="D244" s="116" t="s">
        <v>82</v>
      </c>
      <c r="E244" s="117" t="s">
        <v>382</v>
      </c>
      <c r="F244" s="118" t="s">
        <v>383</v>
      </c>
      <c r="G244" s="119" t="s">
        <v>160</v>
      </c>
      <c r="H244" s="120">
        <v>1</v>
      </c>
      <c r="I244" s="17"/>
      <c r="J244" s="121">
        <f>ROUND(I244*H244,2)</f>
        <v>0</v>
      </c>
      <c r="K244" s="118" t="s">
        <v>86</v>
      </c>
      <c r="L244" s="35"/>
      <c r="M244" s="122" t="s">
        <v>16</v>
      </c>
      <c r="N244" s="123" t="s">
        <v>34</v>
      </c>
      <c r="O244" s="124">
        <v>0.226</v>
      </c>
      <c r="P244" s="124">
        <f>O244*H244</f>
        <v>0.226</v>
      </c>
      <c r="Q244" s="124">
        <v>0.01035</v>
      </c>
      <c r="R244" s="124">
        <f>Q244*H244</f>
        <v>0.01035</v>
      </c>
      <c r="S244" s="124">
        <v>0</v>
      </c>
      <c r="T244" s="125">
        <f>S244*H244</f>
        <v>0</v>
      </c>
      <c r="AR244" s="24" t="s">
        <v>87</v>
      </c>
      <c r="AT244" s="24" t="s">
        <v>82</v>
      </c>
      <c r="AU244" s="24" t="s">
        <v>8</v>
      </c>
      <c r="AY244" s="24" t="s">
        <v>78</v>
      </c>
      <c r="BE244" s="126">
        <f>IF(N244="základní",J244,0)</f>
        <v>0</v>
      </c>
      <c r="BF244" s="126">
        <f>IF(N244="snížená",J244,0)</f>
        <v>0</v>
      </c>
      <c r="BG244" s="126">
        <f>IF(N244="zákl. přenesená",J244,0)</f>
        <v>0</v>
      </c>
      <c r="BH244" s="126">
        <f>IF(N244="sníž. přenesená",J244,0)</f>
        <v>0</v>
      </c>
      <c r="BI244" s="126">
        <f>IF(N244="nulová",J244,0)</f>
        <v>0</v>
      </c>
      <c r="BJ244" s="24" t="s">
        <v>81</v>
      </c>
      <c r="BK244" s="126">
        <f>ROUND(I244*H244,2)</f>
        <v>0</v>
      </c>
      <c r="BL244" s="24" t="s">
        <v>87</v>
      </c>
      <c r="BM244" s="24" t="s">
        <v>384</v>
      </c>
    </row>
    <row r="245" spans="2:47" s="34" customFormat="1" ht="22.5" customHeight="1">
      <c r="B245" s="35"/>
      <c r="D245" s="127" t="s">
        <v>89</v>
      </c>
      <c r="F245" s="128" t="s">
        <v>385</v>
      </c>
      <c r="I245" s="16"/>
      <c r="L245" s="35"/>
      <c r="M245" s="129"/>
      <c r="N245" s="36"/>
      <c r="O245" s="36"/>
      <c r="P245" s="36"/>
      <c r="Q245" s="36"/>
      <c r="R245" s="36"/>
      <c r="S245" s="36"/>
      <c r="T245" s="130"/>
      <c r="AT245" s="24" t="s">
        <v>89</v>
      </c>
      <c r="AU245" s="24" t="s">
        <v>8</v>
      </c>
    </row>
    <row r="246" spans="2:51" s="139" customFormat="1" ht="22.5" customHeight="1">
      <c r="B246" s="138"/>
      <c r="D246" s="140" t="s">
        <v>91</v>
      </c>
      <c r="E246" s="141" t="s">
        <v>16</v>
      </c>
      <c r="F246" s="142" t="s">
        <v>81</v>
      </c>
      <c r="H246" s="143">
        <v>1</v>
      </c>
      <c r="I246" s="20"/>
      <c r="L246" s="138"/>
      <c r="M246" s="144"/>
      <c r="N246" s="145"/>
      <c r="O246" s="145"/>
      <c r="P246" s="145"/>
      <c r="Q246" s="145"/>
      <c r="R246" s="145"/>
      <c r="S246" s="145"/>
      <c r="T246" s="146"/>
      <c r="AT246" s="147" t="s">
        <v>91</v>
      </c>
      <c r="AU246" s="147" t="s">
        <v>8</v>
      </c>
      <c r="AV246" s="139" t="s">
        <v>8</v>
      </c>
      <c r="AW246" s="139" t="s">
        <v>93</v>
      </c>
      <c r="AX246" s="139" t="s">
        <v>81</v>
      </c>
      <c r="AY246" s="147" t="s">
        <v>78</v>
      </c>
    </row>
    <row r="247" spans="2:65" s="34" customFormat="1" ht="22.5" customHeight="1">
      <c r="B247" s="35"/>
      <c r="C247" s="116" t="s">
        <v>386</v>
      </c>
      <c r="D247" s="116" t="s">
        <v>82</v>
      </c>
      <c r="E247" s="117" t="s">
        <v>387</v>
      </c>
      <c r="F247" s="118" t="s">
        <v>388</v>
      </c>
      <c r="G247" s="119" t="s">
        <v>160</v>
      </c>
      <c r="H247" s="120">
        <v>1</v>
      </c>
      <c r="I247" s="17"/>
      <c r="J247" s="121">
        <f>ROUND(I247*H247,2)</f>
        <v>0</v>
      </c>
      <c r="K247" s="118" t="s">
        <v>86</v>
      </c>
      <c r="L247" s="35"/>
      <c r="M247" s="122" t="s">
        <v>16</v>
      </c>
      <c r="N247" s="123" t="s">
        <v>34</v>
      </c>
      <c r="O247" s="124">
        <v>0.233</v>
      </c>
      <c r="P247" s="124">
        <f>O247*H247</f>
        <v>0.233</v>
      </c>
      <c r="Q247" s="124">
        <v>0.01245</v>
      </c>
      <c r="R247" s="124">
        <f>Q247*H247</f>
        <v>0.01245</v>
      </c>
      <c r="S247" s="124">
        <v>0</v>
      </c>
      <c r="T247" s="125">
        <f>S247*H247</f>
        <v>0</v>
      </c>
      <c r="AR247" s="24" t="s">
        <v>87</v>
      </c>
      <c r="AT247" s="24" t="s">
        <v>82</v>
      </c>
      <c r="AU247" s="24" t="s">
        <v>8</v>
      </c>
      <c r="AY247" s="24" t="s">
        <v>78</v>
      </c>
      <c r="BE247" s="126">
        <f>IF(N247="základní",J247,0)</f>
        <v>0</v>
      </c>
      <c r="BF247" s="126">
        <f>IF(N247="snížená",J247,0)</f>
        <v>0</v>
      </c>
      <c r="BG247" s="126">
        <f>IF(N247="zákl. přenesená",J247,0)</f>
        <v>0</v>
      </c>
      <c r="BH247" s="126">
        <f>IF(N247="sníž. přenesená",J247,0)</f>
        <v>0</v>
      </c>
      <c r="BI247" s="126">
        <f>IF(N247="nulová",J247,0)</f>
        <v>0</v>
      </c>
      <c r="BJ247" s="24" t="s">
        <v>81</v>
      </c>
      <c r="BK247" s="126">
        <f>ROUND(I247*H247,2)</f>
        <v>0</v>
      </c>
      <c r="BL247" s="24" t="s">
        <v>87</v>
      </c>
      <c r="BM247" s="24" t="s">
        <v>389</v>
      </c>
    </row>
    <row r="248" spans="2:47" s="34" customFormat="1" ht="22.5" customHeight="1">
      <c r="B248" s="35"/>
      <c r="D248" s="127" t="s">
        <v>89</v>
      </c>
      <c r="F248" s="128" t="s">
        <v>390</v>
      </c>
      <c r="I248" s="16"/>
      <c r="L248" s="35"/>
      <c r="M248" s="129"/>
      <c r="N248" s="36"/>
      <c r="O248" s="36"/>
      <c r="P248" s="36"/>
      <c r="Q248" s="36"/>
      <c r="R248" s="36"/>
      <c r="S248" s="36"/>
      <c r="T248" s="130"/>
      <c r="AT248" s="24" t="s">
        <v>89</v>
      </c>
      <c r="AU248" s="24" t="s">
        <v>8</v>
      </c>
    </row>
    <row r="249" spans="2:51" s="139" customFormat="1" ht="22.5" customHeight="1">
      <c r="B249" s="138"/>
      <c r="D249" s="140" t="s">
        <v>91</v>
      </c>
      <c r="E249" s="141" t="s">
        <v>16</v>
      </c>
      <c r="F249" s="142" t="s">
        <v>81</v>
      </c>
      <c r="H249" s="143">
        <v>1</v>
      </c>
      <c r="I249" s="20"/>
      <c r="L249" s="138"/>
      <c r="M249" s="144"/>
      <c r="N249" s="145"/>
      <c r="O249" s="145"/>
      <c r="P249" s="145"/>
      <c r="Q249" s="145"/>
      <c r="R249" s="145"/>
      <c r="S249" s="145"/>
      <c r="T249" s="146"/>
      <c r="AT249" s="147" t="s">
        <v>91</v>
      </c>
      <c r="AU249" s="147" t="s">
        <v>8</v>
      </c>
      <c r="AV249" s="139" t="s">
        <v>8</v>
      </c>
      <c r="AW249" s="139" t="s">
        <v>93</v>
      </c>
      <c r="AX249" s="139" t="s">
        <v>81</v>
      </c>
      <c r="AY249" s="147" t="s">
        <v>78</v>
      </c>
    </row>
    <row r="250" spans="2:65" s="34" customFormat="1" ht="22.5" customHeight="1">
      <c r="B250" s="35"/>
      <c r="C250" s="116" t="s">
        <v>391</v>
      </c>
      <c r="D250" s="116" t="s">
        <v>82</v>
      </c>
      <c r="E250" s="117" t="s">
        <v>392</v>
      </c>
      <c r="F250" s="118" t="s">
        <v>393</v>
      </c>
      <c r="G250" s="119" t="s">
        <v>160</v>
      </c>
      <c r="H250" s="120">
        <v>2</v>
      </c>
      <c r="I250" s="17"/>
      <c r="J250" s="121">
        <f>ROUND(I250*H250,2)</f>
        <v>0</v>
      </c>
      <c r="K250" s="118" t="s">
        <v>86</v>
      </c>
      <c r="L250" s="35"/>
      <c r="M250" s="122" t="s">
        <v>16</v>
      </c>
      <c r="N250" s="123" t="s">
        <v>34</v>
      </c>
      <c r="O250" s="124">
        <v>0.227</v>
      </c>
      <c r="P250" s="124">
        <f>O250*H250</f>
        <v>0.454</v>
      </c>
      <c r="Q250" s="124">
        <v>0.01075</v>
      </c>
      <c r="R250" s="124">
        <f>Q250*H250</f>
        <v>0.0215</v>
      </c>
      <c r="S250" s="124">
        <v>0</v>
      </c>
      <c r="T250" s="125">
        <f>S250*H250</f>
        <v>0</v>
      </c>
      <c r="AR250" s="24" t="s">
        <v>87</v>
      </c>
      <c r="AT250" s="24" t="s">
        <v>82</v>
      </c>
      <c r="AU250" s="24" t="s">
        <v>8</v>
      </c>
      <c r="AY250" s="24" t="s">
        <v>78</v>
      </c>
      <c r="BE250" s="126">
        <f>IF(N250="základní",J250,0)</f>
        <v>0</v>
      </c>
      <c r="BF250" s="126">
        <f>IF(N250="snížená",J250,0)</f>
        <v>0</v>
      </c>
      <c r="BG250" s="126">
        <f>IF(N250="zákl. přenesená",J250,0)</f>
        <v>0</v>
      </c>
      <c r="BH250" s="126">
        <f>IF(N250="sníž. přenesená",J250,0)</f>
        <v>0</v>
      </c>
      <c r="BI250" s="126">
        <f>IF(N250="nulová",J250,0)</f>
        <v>0</v>
      </c>
      <c r="BJ250" s="24" t="s">
        <v>81</v>
      </c>
      <c r="BK250" s="126">
        <f>ROUND(I250*H250,2)</f>
        <v>0</v>
      </c>
      <c r="BL250" s="24" t="s">
        <v>87</v>
      </c>
      <c r="BM250" s="24" t="s">
        <v>394</v>
      </c>
    </row>
    <row r="251" spans="2:47" s="34" customFormat="1" ht="22.5" customHeight="1">
      <c r="B251" s="35"/>
      <c r="D251" s="127" t="s">
        <v>89</v>
      </c>
      <c r="F251" s="128" t="s">
        <v>395</v>
      </c>
      <c r="I251" s="16"/>
      <c r="L251" s="35"/>
      <c r="M251" s="129"/>
      <c r="N251" s="36"/>
      <c r="O251" s="36"/>
      <c r="P251" s="36"/>
      <c r="Q251" s="36"/>
      <c r="R251" s="36"/>
      <c r="S251" s="36"/>
      <c r="T251" s="130"/>
      <c r="AT251" s="24" t="s">
        <v>89</v>
      </c>
      <c r="AU251" s="24" t="s">
        <v>8</v>
      </c>
    </row>
    <row r="252" spans="2:51" s="139" customFormat="1" ht="22.5" customHeight="1">
      <c r="B252" s="138"/>
      <c r="D252" s="140" t="s">
        <v>91</v>
      </c>
      <c r="E252" s="141" t="s">
        <v>16</v>
      </c>
      <c r="F252" s="142" t="s">
        <v>8</v>
      </c>
      <c r="H252" s="143">
        <v>2</v>
      </c>
      <c r="I252" s="20"/>
      <c r="L252" s="138"/>
      <c r="M252" s="144"/>
      <c r="N252" s="145"/>
      <c r="O252" s="145"/>
      <c r="P252" s="145"/>
      <c r="Q252" s="145"/>
      <c r="R252" s="145"/>
      <c r="S252" s="145"/>
      <c r="T252" s="146"/>
      <c r="AT252" s="147" t="s">
        <v>91</v>
      </c>
      <c r="AU252" s="147" t="s">
        <v>8</v>
      </c>
      <c r="AV252" s="139" t="s">
        <v>8</v>
      </c>
      <c r="AW252" s="139" t="s">
        <v>93</v>
      </c>
      <c r="AX252" s="139" t="s">
        <v>81</v>
      </c>
      <c r="AY252" s="147" t="s">
        <v>78</v>
      </c>
    </row>
    <row r="253" spans="2:65" s="34" customFormat="1" ht="22.5" customHeight="1">
      <c r="B253" s="35"/>
      <c r="C253" s="116" t="s">
        <v>396</v>
      </c>
      <c r="D253" s="116" t="s">
        <v>82</v>
      </c>
      <c r="E253" s="117" t="s">
        <v>397</v>
      </c>
      <c r="F253" s="118" t="s">
        <v>398</v>
      </c>
      <c r="G253" s="119" t="s">
        <v>160</v>
      </c>
      <c r="H253" s="120">
        <v>2</v>
      </c>
      <c r="I253" s="17"/>
      <c r="J253" s="121">
        <f>ROUND(I253*H253,2)</f>
        <v>0</v>
      </c>
      <c r="K253" s="118" t="s">
        <v>86</v>
      </c>
      <c r="L253" s="35"/>
      <c r="M253" s="122" t="s">
        <v>16</v>
      </c>
      <c r="N253" s="123" t="s">
        <v>34</v>
      </c>
      <c r="O253" s="124">
        <v>0.245</v>
      </c>
      <c r="P253" s="124">
        <f>O253*H253</f>
        <v>0.49</v>
      </c>
      <c r="Q253" s="124">
        <v>0.01655</v>
      </c>
      <c r="R253" s="124">
        <f>Q253*H253</f>
        <v>0.0331</v>
      </c>
      <c r="S253" s="124">
        <v>0</v>
      </c>
      <c r="T253" s="125">
        <f>S253*H253</f>
        <v>0</v>
      </c>
      <c r="AR253" s="24" t="s">
        <v>87</v>
      </c>
      <c r="AT253" s="24" t="s">
        <v>82</v>
      </c>
      <c r="AU253" s="24" t="s">
        <v>8</v>
      </c>
      <c r="AY253" s="24" t="s">
        <v>78</v>
      </c>
      <c r="BE253" s="126">
        <f>IF(N253="základní",J253,0)</f>
        <v>0</v>
      </c>
      <c r="BF253" s="126">
        <f>IF(N253="snížená",J253,0)</f>
        <v>0</v>
      </c>
      <c r="BG253" s="126">
        <f>IF(N253="zákl. přenesená",J253,0)</f>
        <v>0</v>
      </c>
      <c r="BH253" s="126">
        <f>IF(N253="sníž. přenesená",J253,0)</f>
        <v>0</v>
      </c>
      <c r="BI253" s="126">
        <f>IF(N253="nulová",J253,0)</f>
        <v>0</v>
      </c>
      <c r="BJ253" s="24" t="s">
        <v>81</v>
      </c>
      <c r="BK253" s="126">
        <f>ROUND(I253*H253,2)</f>
        <v>0</v>
      </c>
      <c r="BL253" s="24" t="s">
        <v>87</v>
      </c>
      <c r="BM253" s="24" t="s">
        <v>399</v>
      </c>
    </row>
    <row r="254" spans="2:47" s="34" customFormat="1" ht="22.5" customHeight="1">
      <c r="B254" s="35"/>
      <c r="D254" s="127" t="s">
        <v>89</v>
      </c>
      <c r="F254" s="128" t="s">
        <v>400</v>
      </c>
      <c r="I254" s="16"/>
      <c r="L254" s="35"/>
      <c r="M254" s="129"/>
      <c r="N254" s="36"/>
      <c r="O254" s="36"/>
      <c r="P254" s="36"/>
      <c r="Q254" s="36"/>
      <c r="R254" s="36"/>
      <c r="S254" s="36"/>
      <c r="T254" s="130"/>
      <c r="AT254" s="24" t="s">
        <v>89</v>
      </c>
      <c r="AU254" s="24" t="s">
        <v>8</v>
      </c>
    </row>
    <row r="255" spans="2:51" s="139" customFormat="1" ht="22.5" customHeight="1">
      <c r="B255" s="138"/>
      <c r="D255" s="140" t="s">
        <v>91</v>
      </c>
      <c r="E255" s="141" t="s">
        <v>16</v>
      </c>
      <c r="F255" s="142" t="s">
        <v>8</v>
      </c>
      <c r="H255" s="143">
        <v>2</v>
      </c>
      <c r="I255" s="20"/>
      <c r="L255" s="138"/>
      <c r="M255" s="144"/>
      <c r="N255" s="145"/>
      <c r="O255" s="145"/>
      <c r="P255" s="145"/>
      <c r="Q255" s="145"/>
      <c r="R255" s="145"/>
      <c r="S255" s="145"/>
      <c r="T255" s="146"/>
      <c r="AT255" s="147" t="s">
        <v>91</v>
      </c>
      <c r="AU255" s="147" t="s">
        <v>8</v>
      </c>
      <c r="AV255" s="139" t="s">
        <v>8</v>
      </c>
      <c r="AW255" s="139" t="s">
        <v>93</v>
      </c>
      <c r="AX255" s="139" t="s">
        <v>81</v>
      </c>
      <c r="AY255" s="147" t="s">
        <v>78</v>
      </c>
    </row>
    <row r="256" spans="2:65" s="34" customFormat="1" ht="22.5" customHeight="1">
      <c r="B256" s="35"/>
      <c r="C256" s="116" t="s">
        <v>401</v>
      </c>
      <c r="D256" s="116" t="s">
        <v>82</v>
      </c>
      <c r="E256" s="117" t="s">
        <v>402</v>
      </c>
      <c r="F256" s="118" t="s">
        <v>403</v>
      </c>
      <c r="G256" s="119" t="s">
        <v>160</v>
      </c>
      <c r="H256" s="120">
        <v>1</v>
      </c>
      <c r="I256" s="17"/>
      <c r="J256" s="121">
        <f>ROUND(I256*H256,2)</f>
        <v>0</v>
      </c>
      <c r="K256" s="118" t="s">
        <v>86</v>
      </c>
      <c r="L256" s="35"/>
      <c r="M256" s="122" t="s">
        <v>16</v>
      </c>
      <c r="N256" s="123" t="s">
        <v>34</v>
      </c>
      <c r="O256" s="124">
        <v>0.254</v>
      </c>
      <c r="P256" s="124">
        <f>O256*H256</f>
        <v>0.254</v>
      </c>
      <c r="Q256" s="124">
        <v>0.01942</v>
      </c>
      <c r="R256" s="124">
        <f>Q256*H256</f>
        <v>0.01942</v>
      </c>
      <c r="S256" s="124">
        <v>0</v>
      </c>
      <c r="T256" s="125">
        <f>S256*H256</f>
        <v>0</v>
      </c>
      <c r="AR256" s="24" t="s">
        <v>87</v>
      </c>
      <c r="AT256" s="24" t="s">
        <v>82</v>
      </c>
      <c r="AU256" s="24" t="s">
        <v>8</v>
      </c>
      <c r="AY256" s="24" t="s">
        <v>78</v>
      </c>
      <c r="BE256" s="126">
        <f>IF(N256="základní",J256,0)</f>
        <v>0</v>
      </c>
      <c r="BF256" s="126">
        <f>IF(N256="snížená",J256,0)</f>
        <v>0</v>
      </c>
      <c r="BG256" s="126">
        <f>IF(N256="zákl. přenesená",J256,0)</f>
        <v>0</v>
      </c>
      <c r="BH256" s="126">
        <f>IF(N256="sníž. přenesená",J256,0)</f>
        <v>0</v>
      </c>
      <c r="BI256" s="126">
        <f>IF(N256="nulová",J256,0)</f>
        <v>0</v>
      </c>
      <c r="BJ256" s="24" t="s">
        <v>81</v>
      </c>
      <c r="BK256" s="126">
        <f>ROUND(I256*H256,2)</f>
        <v>0</v>
      </c>
      <c r="BL256" s="24" t="s">
        <v>87</v>
      </c>
      <c r="BM256" s="24" t="s">
        <v>404</v>
      </c>
    </row>
    <row r="257" spans="2:47" s="34" customFormat="1" ht="22.5" customHeight="1">
      <c r="B257" s="35"/>
      <c r="D257" s="127" t="s">
        <v>89</v>
      </c>
      <c r="F257" s="128" t="s">
        <v>405</v>
      </c>
      <c r="I257" s="16"/>
      <c r="L257" s="35"/>
      <c r="M257" s="129"/>
      <c r="N257" s="36"/>
      <c r="O257" s="36"/>
      <c r="P257" s="36"/>
      <c r="Q257" s="36"/>
      <c r="R257" s="36"/>
      <c r="S257" s="36"/>
      <c r="T257" s="130"/>
      <c r="AT257" s="24" t="s">
        <v>89</v>
      </c>
      <c r="AU257" s="24" t="s">
        <v>8</v>
      </c>
    </row>
    <row r="258" spans="2:51" s="139" customFormat="1" ht="22.5" customHeight="1">
      <c r="B258" s="138"/>
      <c r="D258" s="140" t="s">
        <v>91</v>
      </c>
      <c r="E258" s="141" t="s">
        <v>16</v>
      </c>
      <c r="F258" s="142" t="s">
        <v>81</v>
      </c>
      <c r="H258" s="143">
        <v>1</v>
      </c>
      <c r="I258" s="20"/>
      <c r="L258" s="138"/>
      <c r="M258" s="144"/>
      <c r="N258" s="145"/>
      <c r="O258" s="145"/>
      <c r="P258" s="145"/>
      <c r="Q258" s="145"/>
      <c r="R258" s="145"/>
      <c r="S258" s="145"/>
      <c r="T258" s="146"/>
      <c r="AT258" s="147" t="s">
        <v>91</v>
      </c>
      <c r="AU258" s="147" t="s">
        <v>8</v>
      </c>
      <c r="AV258" s="139" t="s">
        <v>8</v>
      </c>
      <c r="AW258" s="139" t="s">
        <v>93</v>
      </c>
      <c r="AX258" s="139" t="s">
        <v>81</v>
      </c>
      <c r="AY258" s="147" t="s">
        <v>78</v>
      </c>
    </row>
    <row r="259" spans="2:65" s="34" customFormat="1" ht="22.5" customHeight="1">
      <c r="B259" s="35"/>
      <c r="C259" s="116" t="s">
        <v>406</v>
      </c>
      <c r="D259" s="116" t="s">
        <v>82</v>
      </c>
      <c r="E259" s="117" t="s">
        <v>407</v>
      </c>
      <c r="F259" s="118" t="s">
        <v>408</v>
      </c>
      <c r="G259" s="119" t="s">
        <v>160</v>
      </c>
      <c r="H259" s="120">
        <v>1</v>
      </c>
      <c r="I259" s="17"/>
      <c r="J259" s="121">
        <f>ROUND(I259*H259,2)</f>
        <v>0</v>
      </c>
      <c r="K259" s="118" t="s">
        <v>86</v>
      </c>
      <c r="L259" s="35"/>
      <c r="M259" s="122" t="s">
        <v>16</v>
      </c>
      <c r="N259" s="123" t="s">
        <v>34</v>
      </c>
      <c r="O259" s="124">
        <v>0.262</v>
      </c>
      <c r="P259" s="124">
        <f>O259*H259</f>
        <v>0.262</v>
      </c>
      <c r="Q259" s="124">
        <v>0.02229</v>
      </c>
      <c r="R259" s="124">
        <f>Q259*H259</f>
        <v>0.02229</v>
      </c>
      <c r="S259" s="124">
        <v>0</v>
      </c>
      <c r="T259" s="125">
        <f>S259*H259</f>
        <v>0</v>
      </c>
      <c r="AR259" s="24" t="s">
        <v>87</v>
      </c>
      <c r="AT259" s="24" t="s">
        <v>82</v>
      </c>
      <c r="AU259" s="24" t="s">
        <v>8</v>
      </c>
      <c r="AY259" s="24" t="s">
        <v>78</v>
      </c>
      <c r="BE259" s="126">
        <f>IF(N259="základní",J259,0)</f>
        <v>0</v>
      </c>
      <c r="BF259" s="126">
        <f>IF(N259="snížená",J259,0)</f>
        <v>0</v>
      </c>
      <c r="BG259" s="126">
        <f>IF(N259="zákl. přenesená",J259,0)</f>
        <v>0</v>
      </c>
      <c r="BH259" s="126">
        <f>IF(N259="sníž. přenesená",J259,0)</f>
        <v>0</v>
      </c>
      <c r="BI259" s="126">
        <f>IF(N259="nulová",J259,0)</f>
        <v>0</v>
      </c>
      <c r="BJ259" s="24" t="s">
        <v>81</v>
      </c>
      <c r="BK259" s="126">
        <f>ROUND(I259*H259,2)</f>
        <v>0</v>
      </c>
      <c r="BL259" s="24" t="s">
        <v>87</v>
      </c>
      <c r="BM259" s="24" t="s">
        <v>409</v>
      </c>
    </row>
    <row r="260" spans="2:47" s="34" customFormat="1" ht="22.5" customHeight="1">
      <c r="B260" s="35"/>
      <c r="D260" s="127" t="s">
        <v>89</v>
      </c>
      <c r="F260" s="128" t="s">
        <v>410</v>
      </c>
      <c r="I260" s="16"/>
      <c r="L260" s="35"/>
      <c r="M260" s="129"/>
      <c r="N260" s="36"/>
      <c r="O260" s="36"/>
      <c r="P260" s="36"/>
      <c r="Q260" s="36"/>
      <c r="R260" s="36"/>
      <c r="S260" s="36"/>
      <c r="T260" s="130"/>
      <c r="AT260" s="24" t="s">
        <v>89</v>
      </c>
      <c r="AU260" s="24" t="s">
        <v>8</v>
      </c>
    </row>
    <row r="261" spans="2:51" s="139" customFormat="1" ht="22.5" customHeight="1">
      <c r="B261" s="138"/>
      <c r="D261" s="140" t="s">
        <v>91</v>
      </c>
      <c r="E261" s="141" t="s">
        <v>16</v>
      </c>
      <c r="F261" s="142" t="s">
        <v>81</v>
      </c>
      <c r="H261" s="143">
        <v>1</v>
      </c>
      <c r="I261" s="20"/>
      <c r="L261" s="138"/>
      <c r="M261" s="144"/>
      <c r="N261" s="145"/>
      <c r="O261" s="145"/>
      <c r="P261" s="145"/>
      <c r="Q261" s="145"/>
      <c r="R261" s="145"/>
      <c r="S261" s="145"/>
      <c r="T261" s="146"/>
      <c r="AT261" s="147" t="s">
        <v>91</v>
      </c>
      <c r="AU261" s="147" t="s">
        <v>8</v>
      </c>
      <c r="AV261" s="139" t="s">
        <v>8</v>
      </c>
      <c r="AW261" s="139" t="s">
        <v>93</v>
      </c>
      <c r="AX261" s="139" t="s">
        <v>81</v>
      </c>
      <c r="AY261" s="147" t="s">
        <v>78</v>
      </c>
    </row>
    <row r="262" spans="2:65" s="34" customFormat="1" ht="22.5" customHeight="1">
      <c r="B262" s="35"/>
      <c r="C262" s="116" t="s">
        <v>411</v>
      </c>
      <c r="D262" s="116" t="s">
        <v>82</v>
      </c>
      <c r="E262" s="117" t="s">
        <v>412</v>
      </c>
      <c r="F262" s="118" t="s">
        <v>413</v>
      </c>
      <c r="G262" s="119" t="s">
        <v>160</v>
      </c>
      <c r="H262" s="120">
        <v>4</v>
      </c>
      <c r="I262" s="17"/>
      <c r="J262" s="121">
        <f>ROUND(I262*H262,2)</f>
        <v>0</v>
      </c>
      <c r="K262" s="118" t="s">
        <v>86</v>
      </c>
      <c r="L262" s="35"/>
      <c r="M262" s="122" t="s">
        <v>16</v>
      </c>
      <c r="N262" s="123" t="s">
        <v>34</v>
      </c>
      <c r="O262" s="124">
        <v>0.301</v>
      </c>
      <c r="P262" s="124">
        <f>O262*H262</f>
        <v>1.204</v>
      </c>
      <c r="Q262" s="124">
        <v>0.0351</v>
      </c>
      <c r="R262" s="124">
        <f>Q262*H262</f>
        <v>0.1404</v>
      </c>
      <c r="S262" s="124">
        <v>0</v>
      </c>
      <c r="T262" s="125">
        <f>S262*H262</f>
        <v>0</v>
      </c>
      <c r="AR262" s="24" t="s">
        <v>87</v>
      </c>
      <c r="AT262" s="24" t="s">
        <v>82</v>
      </c>
      <c r="AU262" s="24" t="s">
        <v>8</v>
      </c>
      <c r="AY262" s="24" t="s">
        <v>78</v>
      </c>
      <c r="BE262" s="126">
        <f>IF(N262="základní",J262,0)</f>
        <v>0</v>
      </c>
      <c r="BF262" s="126">
        <f>IF(N262="snížená",J262,0)</f>
        <v>0</v>
      </c>
      <c r="BG262" s="126">
        <f>IF(N262="zákl. přenesená",J262,0)</f>
        <v>0</v>
      </c>
      <c r="BH262" s="126">
        <f>IF(N262="sníž. přenesená",J262,0)</f>
        <v>0</v>
      </c>
      <c r="BI262" s="126">
        <f>IF(N262="nulová",J262,0)</f>
        <v>0</v>
      </c>
      <c r="BJ262" s="24" t="s">
        <v>81</v>
      </c>
      <c r="BK262" s="126">
        <f>ROUND(I262*H262,2)</f>
        <v>0</v>
      </c>
      <c r="BL262" s="24" t="s">
        <v>87</v>
      </c>
      <c r="BM262" s="24" t="s">
        <v>414</v>
      </c>
    </row>
    <row r="263" spans="2:47" s="34" customFormat="1" ht="22.5" customHeight="1">
      <c r="B263" s="35"/>
      <c r="D263" s="127" t="s">
        <v>89</v>
      </c>
      <c r="F263" s="128" t="s">
        <v>415</v>
      </c>
      <c r="I263" s="16"/>
      <c r="L263" s="35"/>
      <c r="M263" s="129"/>
      <c r="N263" s="36"/>
      <c r="O263" s="36"/>
      <c r="P263" s="36"/>
      <c r="Q263" s="36"/>
      <c r="R263" s="36"/>
      <c r="S263" s="36"/>
      <c r="T263" s="130"/>
      <c r="AT263" s="24" t="s">
        <v>89</v>
      </c>
      <c r="AU263" s="24" t="s">
        <v>8</v>
      </c>
    </row>
    <row r="264" spans="2:51" s="139" customFormat="1" ht="22.5" customHeight="1">
      <c r="B264" s="138"/>
      <c r="D264" s="140" t="s">
        <v>91</v>
      </c>
      <c r="E264" s="141" t="s">
        <v>16</v>
      </c>
      <c r="F264" s="142" t="s">
        <v>106</v>
      </c>
      <c r="H264" s="143">
        <v>4</v>
      </c>
      <c r="I264" s="20"/>
      <c r="L264" s="138"/>
      <c r="M264" s="144"/>
      <c r="N264" s="145"/>
      <c r="O264" s="145"/>
      <c r="P264" s="145"/>
      <c r="Q264" s="145"/>
      <c r="R264" s="145"/>
      <c r="S264" s="145"/>
      <c r="T264" s="146"/>
      <c r="AT264" s="147" t="s">
        <v>91</v>
      </c>
      <c r="AU264" s="147" t="s">
        <v>8</v>
      </c>
      <c r="AV264" s="139" t="s">
        <v>8</v>
      </c>
      <c r="AW264" s="139" t="s">
        <v>93</v>
      </c>
      <c r="AX264" s="139" t="s">
        <v>81</v>
      </c>
      <c r="AY264" s="147" t="s">
        <v>78</v>
      </c>
    </row>
    <row r="265" spans="2:65" s="34" customFormat="1" ht="22.5" customHeight="1">
      <c r="B265" s="35"/>
      <c r="C265" s="116" t="s">
        <v>416</v>
      </c>
      <c r="D265" s="116" t="s">
        <v>82</v>
      </c>
      <c r="E265" s="117" t="s">
        <v>417</v>
      </c>
      <c r="F265" s="118" t="s">
        <v>418</v>
      </c>
      <c r="G265" s="119" t="s">
        <v>160</v>
      </c>
      <c r="H265" s="120">
        <v>3</v>
      </c>
      <c r="I265" s="17"/>
      <c r="J265" s="121">
        <f>ROUND(I265*H265,2)</f>
        <v>0</v>
      </c>
      <c r="K265" s="118" t="s">
        <v>86</v>
      </c>
      <c r="L265" s="35"/>
      <c r="M265" s="122" t="s">
        <v>16</v>
      </c>
      <c r="N265" s="123" t="s">
        <v>34</v>
      </c>
      <c r="O265" s="124">
        <v>0.399</v>
      </c>
      <c r="P265" s="124">
        <f>O265*H265</f>
        <v>1.197</v>
      </c>
      <c r="Q265" s="124">
        <v>0.068</v>
      </c>
      <c r="R265" s="124">
        <f>Q265*H265</f>
        <v>0.20400000000000001</v>
      </c>
      <c r="S265" s="124">
        <v>0</v>
      </c>
      <c r="T265" s="125">
        <f>S265*H265</f>
        <v>0</v>
      </c>
      <c r="AR265" s="24" t="s">
        <v>87</v>
      </c>
      <c r="AT265" s="24" t="s">
        <v>82</v>
      </c>
      <c r="AU265" s="24" t="s">
        <v>8</v>
      </c>
      <c r="AY265" s="24" t="s">
        <v>78</v>
      </c>
      <c r="BE265" s="126">
        <f>IF(N265="základní",J265,0)</f>
        <v>0</v>
      </c>
      <c r="BF265" s="126">
        <f>IF(N265="snížená",J265,0)</f>
        <v>0</v>
      </c>
      <c r="BG265" s="126">
        <f>IF(N265="zákl. přenesená",J265,0)</f>
        <v>0</v>
      </c>
      <c r="BH265" s="126">
        <f>IF(N265="sníž. přenesená",J265,0)</f>
        <v>0</v>
      </c>
      <c r="BI265" s="126">
        <f>IF(N265="nulová",J265,0)</f>
        <v>0</v>
      </c>
      <c r="BJ265" s="24" t="s">
        <v>81</v>
      </c>
      <c r="BK265" s="126">
        <f>ROUND(I265*H265,2)</f>
        <v>0</v>
      </c>
      <c r="BL265" s="24" t="s">
        <v>87</v>
      </c>
      <c r="BM265" s="24" t="s">
        <v>419</v>
      </c>
    </row>
    <row r="266" spans="2:47" s="34" customFormat="1" ht="22.5" customHeight="1">
      <c r="B266" s="35"/>
      <c r="D266" s="127" t="s">
        <v>89</v>
      </c>
      <c r="F266" s="128" t="s">
        <v>420</v>
      </c>
      <c r="I266" s="16"/>
      <c r="L266" s="35"/>
      <c r="M266" s="129"/>
      <c r="N266" s="36"/>
      <c r="O266" s="36"/>
      <c r="P266" s="36"/>
      <c r="Q266" s="36"/>
      <c r="R266" s="36"/>
      <c r="S266" s="36"/>
      <c r="T266" s="130"/>
      <c r="AT266" s="24" t="s">
        <v>89</v>
      </c>
      <c r="AU266" s="24" t="s">
        <v>8</v>
      </c>
    </row>
    <row r="267" spans="2:51" s="139" customFormat="1" ht="22.5" customHeight="1">
      <c r="B267" s="138"/>
      <c r="D267" s="140" t="s">
        <v>91</v>
      </c>
      <c r="E267" s="141" t="s">
        <v>16</v>
      </c>
      <c r="F267" s="142" t="s">
        <v>101</v>
      </c>
      <c r="H267" s="143">
        <v>3</v>
      </c>
      <c r="I267" s="20"/>
      <c r="L267" s="138"/>
      <c r="M267" s="144"/>
      <c r="N267" s="145"/>
      <c r="O267" s="145"/>
      <c r="P267" s="145"/>
      <c r="Q267" s="145"/>
      <c r="R267" s="145"/>
      <c r="S267" s="145"/>
      <c r="T267" s="146"/>
      <c r="AT267" s="147" t="s">
        <v>91</v>
      </c>
      <c r="AU267" s="147" t="s">
        <v>8</v>
      </c>
      <c r="AV267" s="139" t="s">
        <v>8</v>
      </c>
      <c r="AW267" s="139" t="s">
        <v>93</v>
      </c>
      <c r="AX267" s="139" t="s">
        <v>81</v>
      </c>
      <c r="AY267" s="147" t="s">
        <v>78</v>
      </c>
    </row>
    <row r="268" spans="2:65" s="34" customFormat="1" ht="22.5" customHeight="1">
      <c r="B268" s="35"/>
      <c r="C268" s="116" t="s">
        <v>421</v>
      </c>
      <c r="D268" s="116" t="s">
        <v>82</v>
      </c>
      <c r="E268" s="117" t="s">
        <v>422</v>
      </c>
      <c r="F268" s="118" t="s">
        <v>423</v>
      </c>
      <c r="G268" s="119" t="s">
        <v>160</v>
      </c>
      <c r="H268" s="120">
        <v>1</v>
      </c>
      <c r="I268" s="17"/>
      <c r="J268" s="121">
        <f>ROUND(I268*H268,2)</f>
        <v>0</v>
      </c>
      <c r="K268" s="118" t="s">
        <v>86</v>
      </c>
      <c r="L268" s="35"/>
      <c r="M268" s="122" t="s">
        <v>16</v>
      </c>
      <c r="N268" s="123" t="s">
        <v>34</v>
      </c>
      <c r="O268" s="124">
        <v>0.307</v>
      </c>
      <c r="P268" s="124">
        <f>O268*H268</f>
        <v>0.307</v>
      </c>
      <c r="Q268" s="124">
        <v>0.0372</v>
      </c>
      <c r="R268" s="124">
        <f>Q268*H268</f>
        <v>0.0372</v>
      </c>
      <c r="S268" s="124">
        <v>0</v>
      </c>
      <c r="T268" s="125">
        <f>S268*H268</f>
        <v>0</v>
      </c>
      <c r="AR268" s="24" t="s">
        <v>87</v>
      </c>
      <c r="AT268" s="24" t="s">
        <v>82</v>
      </c>
      <c r="AU268" s="24" t="s">
        <v>8</v>
      </c>
      <c r="AY268" s="24" t="s">
        <v>78</v>
      </c>
      <c r="BE268" s="126">
        <f>IF(N268="základní",J268,0)</f>
        <v>0</v>
      </c>
      <c r="BF268" s="126">
        <f>IF(N268="snížená",J268,0)</f>
        <v>0</v>
      </c>
      <c r="BG268" s="126">
        <f>IF(N268="zákl. přenesená",J268,0)</f>
        <v>0</v>
      </c>
      <c r="BH268" s="126">
        <f>IF(N268="sníž. přenesená",J268,0)</f>
        <v>0</v>
      </c>
      <c r="BI268" s="126">
        <f>IF(N268="nulová",J268,0)</f>
        <v>0</v>
      </c>
      <c r="BJ268" s="24" t="s">
        <v>81</v>
      </c>
      <c r="BK268" s="126">
        <f>ROUND(I268*H268,2)</f>
        <v>0</v>
      </c>
      <c r="BL268" s="24" t="s">
        <v>87</v>
      </c>
      <c r="BM268" s="24" t="s">
        <v>424</v>
      </c>
    </row>
    <row r="269" spans="2:47" s="34" customFormat="1" ht="22.5" customHeight="1">
      <c r="B269" s="35"/>
      <c r="D269" s="127" t="s">
        <v>89</v>
      </c>
      <c r="F269" s="128" t="s">
        <v>425</v>
      </c>
      <c r="I269" s="16"/>
      <c r="L269" s="35"/>
      <c r="M269" s="129"/>
      <c r="N269" s="36"/>
      <c r="O269" s="36"/>
      <c r="P269" s="36"/>
      <c r="Q269" s="36"/>
      <c r="R269" s="36"/>
      <c r="S269" s="36"/>
      <c r="T269" s="130"/>
      <c r="AT269" s="24" t="s">
        <v>89</v>
      </c>
      <c r="AU269" s="24" t="s">
        <v>8</v>
      </c>
    </row>
    <row r="270" spans="2:51" s="139" customFormat="1" ht="22.5" customHeight="1">
      <c r="B270" s="138"/>
      <c r="D270" s="140" t="s">
        <v>91</v>
      </c>
      <c r="E270" s="141" t="s">
        <v>16</v>
      </c>
      <c r="F270" s="142" t="s">
        <v>81</v>
      </c>
      <c r="H270" s="143">
        <v>1</v>
      </c>
      <c r="I270" s="20"/>
      <c r="L270" s="138"/>
      <c r="M270" s="144"/>
      <c r="N270" s="145"/>
      <c r="O270" s="145"/>
      <c r="P270" s="145"/>
      <c r="Q270" s="145"/>
      <c r="R270" s="145"/>
      <c r="S270" s="145"/>
      <c r="T270" s="146"/>
      <c r="AT270" s="147" t="s">
        <v>91</v>
      </c>
      <c r="AU270" s="147" t="s">
        <v>8</v>
      </c>
      <c r="AV270" s="139" t="s">
        <v>8</v>
      </c>
      <c r="AW270" s="139" t="s">
        <v>93</v>
      </c>
      <c r="AX270" s="139" t="s">
        <v>81</v>
      </c>
      <c r="AY270" s="147" t="s">
        <v>78</v>
      </c>
    </row>
    <row r="271" spans="2:65" s="34" customFormat="1" ht="22.5" customHeight="1">
      <c r="B271" s="35"/>
      <c r="C271" s="116" t="s">
        <v>426</v>
      </c>
      <c r="D271" s="116" t="s">
        <v>82</v>
      </c>
      <c r="E271" s="117" t="s">
        <v>427</v>
      </c>
      <c r="F271" s="118" t="s">
        <v>428</v>
      </c>
      <c r="G271" s="119" t="s">
        <v>160</v>
      </c>
      <c r="H271" s="120">
        <v>4</v>
      </c>
      <c r="I271" s="17"/>
      <c r="J271" s="121">
        <f>ROUND(I271*H271,2)</f>
        <v>0</v>
      </c>
      <c r="K271" s="118" t="s">
        <v>86</v>
      </c>
      <c r="L271" s="35"/>
      <c r="M271" s="122" t="s">
        <v>16</v>
      </c>
      <c r="N271" s="123" t="s">
        <v>34</v>
      </c>
      <c r="O271" s="124">
        <v>0.299</v>
      </c>
      <c r="P271" s="124">
        <f>O271*H271</f>
        <v>1.196</v>
      </c>
      <c r="Q271" s="124">
        <v>0.03454</v>
      </c>
      <c r="R271" s="124">
        <f>Q271*H271</f>
        <v>0.13816</v>
      </c>
      <c r="S271" s="124">
        <v>0</v>
      </c>
      <c r="T271" s="125">
        <f>S271*H271</f>
        <v>0</v>
      </c>
      <c r="AR271" s="24" t="s">
        <v>87</v>
      </c>
      <c r="AT271" s="24" t="s">
        <v>82</v>
      </c>
      <c r="AU271" s="24" t="s">
        <v>8</v>
      </c>
      <c r="AY271" s="24" t="s">
        <v>78</v>
      </c>
      <c r="BE271" s="126">
        <f>IF(N271="základní",J271,0)</f>
        <v>0</v>
      </c>
      <c r="BF271" s="126">
        <f>IF(N271="snížená",J271,0)</f>
        <v>0</v>
      </c>
      <c r="BG271" s="126">
        <f>IF(N271="zákl. přenesená",J271,0)</f>
        <v>0</v>
      </c>
      <c r="BH271" s="126">
        <f>IF(N271="sníž. přenesená",J271,0)</f>
        <v>0</v>
      </c>
      <c r="BI271" s="126">
        <f>IF(N271="nulová",J271,0)</f>
        <v>0</v>
      </c>
      <c r="BJ271" s="24" t="s">
        <v>81</v>
      </c>
      <c r="BK271" s="126">
        <f>ROUND(I271*H271,2)</f>
        <v>0</v>
      </c>
      <c r="BL271" s="24" t="s">
        <v>87</v>
      </c>
      <c r="BM271" s="24" t="s">
        <v>429</v>
      </c>
    </row>
    <row r="272" spans="2:47" s="34" customFormat="1" ht="22.5" customHeight="1">
      <c r="B272" s="35"/>
      <c r="D272" s="127" t="s">
        <v>89</v>
      </c>
      <c r="F272" s="128" t="s">
        <v>430</v>
      </c>
      <c r="I272" s="16"/>
      <c r="L272" s="35"/>
      <c r="M272" s="129"/>
      <c r="N272" s="36"/>
      <c r="O272" s="36"/>
      <c r="P272" s="36"/>
      <c r="Q272" s="36"/>
      <c r="R272" s="36"/>
      <c r="S272" s="36"/>
      <c r="T272" s="130"/>
      <c r="AT272" s="24" t="s">
        <v>89</v>
      </c>
      <c r="AU272" s="24" t="s">
        <v>8</v>
      </c>
    </row>
    <row r="273" spans="2:51" s="139" customFormat="1" ht="22.5" customHeight="1">
      <c r="B273" s="138"/>
      <c r="D273" s="140" t="s">
        <v>91</v>
      </c>
      <c r="E273" s="141" t="s">
        <v>16</v>
      </c>
      <c r="F273" s="142" t="s">
        <v>106</v>
      </c>
      <c r="H273" s="143">
        <v>4</v>
      </c>
      <c r="I273" s="20"/>
      <c r="L273" s="138"/>
      <c r="M273" s="144"/>
      <c r="N273" s="145"/>
      <c r="O273" s="145"/>
      <c r="P273" s="145"/>
      <c r="Q273" s="145"/>
      <c r="R273" s="145"/>
      <c r="S273" s="145"/>
      <c r="T273" s="146"/>
      <c r="AT273" s="147" t="s">
        <v>91</v>
      </c>
      <c r="AU273" s="147" t="s">
        <v>8</v>
      </c>
      <c r="AV273" s="139" t="s">
        <v>8</v>
      </c>
      <c r="AW273" s="139" t="s">
        <v>93</v>
      </c>
      <c r="AX273" s="139" t="s">
        <v>81</v>
      </c>
      <c r="AY273" s="147" t="s">
        <v>78</v>
      </c>
    </row>
    <row r="274" spans="2:65" s="34" customFormat="1" ht="22.5" customHeight="1">
      <c r="B274" s="35"/>
      <c r="C274" s="116" t="s">
        <v>431</v>
      </c>
      <c r="D274" s="116" t="s">
        <v>82</v>
      </c>
      <c r="E274" s="117" t="s">
        <v>432</v>
      </c>
      <c r="F274" s="118" t="s">
        <v>433</v>
      </c>
      <c r="G274" s="119" t="s">
        <v>160</v>
      </c>
      <c r="H274" s="120">
        <v>1</v>
      </c>
      <c r="I274" s="17"/>
      <c r="J274" s="121">
        <f>ROUND(I274*H274,2)</f>
        <v>0</v>
      </c>
      <c r="K274" s="118" t="s">
        <v>86</v>
      </c>
      <c r="L274" s="35"/>
      <c r="M274" s="122" t="s">
        <v>16</v>
      </c>
      <c r="N274" s="123" t="s">
        <v>34</v>
      </c>
      <c r="O274" s="124">
        <v>0.315</v>
      </c>
      <c r="P274" s="124">
        <f>O274*H274</f>
        <v>0.315</v>
      </c>
      <c r="Q274" s="124">
        <v>0.03993</v>
      </c>
      <c r="R274" s="124">
        <f>Q274*H274</f>
        <v>0.03993</v>
      </c>
      <c r="S274" s="124">
        <v>0</v>
      </c>
      <c r="T274" s="125">
        <f>S274*H274</f>
        <v>0</v>
      </c>
      <c r="AR274" s="24" t="s">
        <v>87</v>
      </c>
      <c r="AT274" s="24" t="s">
        <v>82</v>
      </c>
      <c r="AU274" s="24" t="s">
        <v>8</v>
      </c>
      <c r="AY274" s="24" t="s">
        <v>78</v>
      </c>
      <c r="BE274" s="126">
        <f>IF(N274="základní",J274,0)</f>
        <v>0</v>
      </c>
      <c r="BF274" s="126">
        <f>IF(N274="snížená",J274,0)</f>
        <v>0</v>
      </c>
      <c r="BG274" s="126">
        <f>IF(N274="zákl. přenesená",J274,0)</f>
        <v>0</v>
      </c>
      <c r="BH274" s="126">
        <f>IF(N274="sníž. přenesená",J274,0)</f>
        <v>0</v>
      </c>
      <c r="BI274" s="126">
        <f>IF(N274="nulová",J274,0)</f>
        <v>0</v>
      </c>
      <c r="BJ274" s="24" t="s">
        <v>81</v>
      </c>
      <c r="BK274" s="126">
        <f>ROUND(I274*H274,2)</f>
        <v>0</v>
      </c>
      <c r="BL274" s="24" t="s">
        <v>87</v>
      </c>
      <c r="BM274" s="24" t="s">
        <v>434</v>
      </c>
    </row>
    <row r="275" spans="2:47" s="34" customFormat="1" ht="22.5" customHeight="1">
      <c r="B275" s="35"/>
      <c r="D275" s="127" t="s">
        <v>89</v>
      </c>
      <c r="F275" s="128" t="s">
        <v>435</v>
      </c>
      <c r="I275" s="16"/>
      <c r="L275" s="35"/>
      <c r="M275" s="129"/>
      <c r="N275" s="36"/>
      <c r="O275" s="36"/>
      <c r="P275" s="36"/>
      <c r="Q275" s="36"/>
      <c r="R275" s="36"/>
      <c r="S275" s="36"/>
      <c r="T275" s="130"/>
      <c r="AT275" s="24" t="s">
        <v>89</v>
      </c>
      <c r="AU275" s="24" t="s">
        <v>8</v>
      </c>
    </row>
    <row r="276" spans="2:51" s="139" customFormat="1" ht="22.5" customHeight="1">
      <c r="B276" s="138"/>
      <c r="D276" s="140" t="s">
        <v>91</v>
      </c>
      <c r="E276" s="141" t="s">
        <v>16</v>
      </c>
      <c r="F276" s="142" t="s">
        <v>81</v>
      </c>
      <c r="H276" s="143">
        <v>1</v>
      </c>
      <c r="I276" s="20"/>
      <c r="L276" s="138"/>
      <c r="M276" s="144"/>
      <c r="N276" s="145"/>
      <c r="O276" s="145"/>
      <c r="P276" s="145"/>
      <c r="Q276" s="145"/>
      <c r="R276" s="145"/>
      <c r="S276" s="145"/>
      <c r="T276" s="146"/>
      <c r="AT276" s="147" t="s">
        <v>91</v>
      </c>
      <c r="AU276" s="147" t="s">
        <v>8</v>
      </c>
      <c r="AV276" s="139" t="s">
        <v>8</v>
      </c>
      <c r="AW276" s="139" t="s">
        <v>93</v>
      </c>
      <c r="AX276" s="139" t="s">
        <v>81</v>
      </c>
      <c r="AY276" s="147" t="s">
        <v>78</v>
      </c>
    </row>
    <row r="277" spans="2:65" s="34" customFormat="1" ht="22.5" customHeight="1">
      <c r="B277" s="35"/>
      <c r="C277" s="116" t="s">
        <v>436</v>
      </c>
      <c r="D277" s="116" t="s">
        <v>82</v>
      </c>
      <c r="E277" s="117" t="s">
        <v>437</v>
      </c>
      <c r="F277" s="118" t="s">
        <v>438</v>
      </c>
      <c r="G277" s="119" t="s">
        <v>160</v>
      </c>
      <c r="H277" s="120">
        <v>1</v>
      </c>
      <c r="I277" s="17"/>
      <c r="J277" s="121">
        <f>ROUND(I277*H277,2)</f>
        <v>0</v>
      </c>
      <c r="K277" s="118" t="s">
        <v>86</v>
      </c>
      <c r="L277" s="35"/>
      <c r="M277" s="122" t="s">
        <v>16</v>
      </c>
      <c r="N277" s="123" t="s">
        <v>34</v>
      </c>
      <c r="O277" s="124">
        <v>0.331</v>
      </c>
      <c r="P277" s="124">
        <f>O277*H277</f>
        <v>0.331</v>
      </c>
      <c r="Q277" s="124">
        <v>0.04532</v>
      </c>
      <c r="R277" s="124">
        <f>Q277*H277</f>
        <v>0.04532</v>
      </c>
      <c r="S277" s="124">
        <v>0</v>
      </c>
      <c r="T277" s="125">
        <f>S277*H277</f>
        <v>0</v>
      </c>
      <c r="AR277" s="24" t="s">
        <v>87</v>
      </c>
      <c r="AT277" s="24" t="s">
        <v>82</v>
      </c>
      <c r="AU277" s="24" t="s">
        <v>8</v>
      </c>
      <c r="AY277" s="24" t="s">
        <v>78</v>
      </c>
      <c r="BE277" s="126">
        <f>IF(N277="základní",J277,0)</f>
        <v>0</v>
      </c>
      <c r="BF277" s="126">
        <f>IF(N277="snížená",J277,0)</f>
        <v>0</v>
      </c>
      <c r="BG277" s="126">
        <f>IF(N277="zákl. přenesená",J277,0)</f>
        <v>0</v>
      </c>
      <c r="BH277" s="126">
        <f>IF(N277="sníž. přenesená",J277,0)</f>
        <v>0</v>
      </c>
      <c r="BI277" s="126">
        <f>IF(N277="nulová",J277,0)</f>
        <v>0</v>
      </c>
      <c r="BJ277" s="24" t="s">
        <v>81</v>
      </c>
      <c r="BK277" s="126">
        <f>ROUND(I277*H277,2)</f>
        <v>0</v>
      </c>
      <c r="BL277" s="24" t="s">
        <v>87</v>
      </c>
      <c r="BM277" s="24" t="s">
        <v>439</v>
      </c>
    </row>
    <row r="278" spans="2:47" s="34" customFormat="1" ht="22.5" customHeight="1">
      <c r="B278" s="35"/>
      <c r="D278" s="127" t="s">
        <v>89</v>
      </c>
      <c r="F278" s="128" t="s">
        <v>440</v>
      </c>
      <c r="I278" s="16"/>
      <c r="L278" s="35"/>
      <c r="M278" s="129"/>
      <c r="N278" s="36"/>
      <c r="O278" s="36"/>
      <c r="P278" s="36"/>
      <c r="Q278" s="36"/>
      <c r="R278" s="36"/>
      <c r="S278" s="36"/>
      <c r="T278" s="130"/>
      <c r="AT278" s="24" t="s">
        <v>89</v>
      </c>
      <c r="AU278" s="24" t="s">
        <v>8</v>
      </c>
    </row>
    <row r="279" spans="2:51" s="139" customFormat="1" ht="22.5" customHeight="1">
      <c r="B279" s="138"/>
      <c r="D279" s="140" t="s">
        <v>91</v>
      </c>
      <c r="E279" s="141" t="s">
        <v>16</v>
      </c>
      <c r="F279" s="142" t="s">
        <v>81</v>
      </c>
      <c r="H279" s="143">
        <v>1</v>
      </c>
      <c r="I279" s="20"/>
      <c r="L279" s="138"/>
      <c r="M279" s="144"/>
      <c r="N279" s="145"/>
      <c r="O279" s="145"/>
      <c r="P279" s="145"/>
      <c r="Q279" s="145"/>
      <c r="R279" s="145"/>
      <c r="S279" s="145"/>
      <c r="T279" s="146"/>
      <c r="AT279" s="147" t="s">
        <v>91</v>
      </c>
      <c r="AU279" s="147" t="s">
        <v>8</v>
      </c>
      <c r="AV279" s="139" t="s">
        <v>8</v>
      </c>
      <c r="AW279" s="139" t="s">
        <v>93</v>
      </c>
      <c r="AX279" s="139" t="s">
        <v>81</v>
      </c>
      <c r="AY279" s="147" t="s">
        <v>78</v>
      </c>
    </row>
    <row r="280" spans="2:65" s="34" customFormat="1" ht="22.5" customHeight="1">
      <c r="B280" s="35"/>
      <c r="C280" s="116" t="s">
        <v>441</v>
      </c>
      <c r="D280" s="116" t="s">
        <v>82</v>
      </c>
      <c r="E280" s="117" t="s">
        <v>442</v>
      </c>
      <c r="F280" s="118" t="s">
        <v>443</v>
      </c>
      <c r="G280" s="119" t="s">
        <v>141</v>
      </c>
      <c r="H280" s="120">
        <v>0.724</v>
      </c>
      <c r="I280" s="17"/>
      <c r="J280" s="121">
        <f>ROUND(I280*H280,2)</f>
        <v>0</v>
      </c>
      <c r="K280" s="118" t="s">
        <v>86</v>
      </c>
      <c r="L280" s="35"/>
      <c r="M280" s="122" t="s">
        <v>16</v>
      </c>
      <c r="N280" s="123" t="s">
        <v>34</v>
      </c>
      <c r="O280" s="124">
        <v>3.075</v>
      </c>
      <c r="P280" s="124">
        <f>O280*H280</f>
        <v>2.2263</v>
      </c>
      <c r="Q280" s="124">
        <v>0</v>
      </c>
      <c r="R280" s="124">
        <f>Q280*H280</f>
        <v>0</v>
      </c>
      <c r="S280" s="124">
        <v>0</v>
      </c>
      <c r="T280" s="125">
        <f>S280*H280</f>
        <v>0</v>
      </c>
      <c r="AR280" s="24" t="s">
        <v>87</v>
      </c>
      <c r="AT280" s="24" t="s">
        <v>82</v>
      </c>
      <c r="AU280" s="24" t="s">
        <v>8</v>
      </c>
      <c r="AY280" s="24" t="s">
        <v>78</v>
      </c>
      <c r="BE280" s="126">
        <f>IF(N280="základní",J280,0)</f>
        <v>0</v>
      </c>
      <c r="BF280" s="126">
        <f>IF(N280="snížená",J280,0)</f>
        <v>0</v>
      </c>
      <c r="BG280" s="126">
        <f>IF(N280="zákl. přenesená",J280,0)</f>
        <v>0</v>
      </c>
      <c r="BH280" s="126">
        <f>IF(N280="sníž. přenesená",J280,0)</f>
        <v>0</v>
      </c>
      <c r="BI280" s="126">
        <f>IF(N280="nulová",J280,0)</f>
        <v>0</v>
      </c>
      <c r="BJ280" s="24" t="s">
        <v>81</v>
      </c>
      <c r="BK280" s="126">
        <f>ROUND(I280*H280,2)</f>
        <v>0</v>
      </c>
      <c r="BL280" s="24" t="s">
        <v>87</v>
      </c>
      <c r="BM280" s="24" t="s">
        <v>444</v>
      </c>
    </row>
    <row r="281" spans="2:47" s="34" customFormat="1" ht="30" customHeight="1">
      <c r="B281" s="35"/>
      <c r="D281" s="140" t="s">
        <v>89</v>
      </c>
      <c r="F281" s="157" t="s">
        <v>445</v>
      </c>
      <c r="I281" s="16"/>
      <c r="L281" s="35"/>
      <c r="M281" s="129"/>
      <c r="N281" s="36"/>
      <c r="O281" s="36"/>
      <c r="P281" s="36"/>
      <c r="Q281" s="36"/>
      <c r="R281" s="36"/>
      <c r="S281" s="36"/>
      <c r="T281" s="130"/>
      <c r="AT281" s="24" t="s">
        <v>89</v>
      </c>
      <c r="AU281" s="24" t="s">
        <v>8</v>
      </c>
    </row>
    <row r="282" spans="2:65" s="34" customFormat="1" ht="22.5" customHeight="1">
      <c r="B282" s="35"/>
      <c r="C282" s="116" t="s">
        <v>446</v>
      </c>
      <c r="D282" s="116" t="s">
        <v>82</v>
      </c>
      <c r="E282" s="117" t="s">
        <v>447</v>
      </c>
      <c r="F282" s="118" t="s">
        <v>448</v>
      </c>
      <c r="G282" s="119" t="s">
        <v>141</v>
      </c>
      <c r="H282" s="120">
        <v>0.724</v>
      </c>
      <c r="I282" s="17"/>
      <c r="J282" s="121">
        <f>ROUND(I282*H282,2)</f>
        <v>0</v>
      </c>
      <c r="K282" s="118" t="s">
        <v>86</v>
      </c>
      <c r="L282" s="35"/>
      <c r="M282" s="122" t="s">
        <v>16</v>
      </c>
      <c r="N282" s="123" t="s">
        <v>34</v>
      </c>
      <c r="O282" s="124">
        <v>1.39</v>
      </c>
      <c r="P282" s="124">
        <f>O282*H282</f>
        <v>1.00636</v>
      </c>
      <c r="Q282" s="124">
        <v>0</v>
      </c>
      <c r="R282" s="124">
        <f>Q282*H282</f>
        <v>0</v>
      </c>
      <c r="S282" s="124">
        <v>0</v>
      </c>
      <c r="T282" s="125">
        <f>S282*H282</f>
        <v>0</v>
      </c>
      <c r="AR282" s="24" t="s">
        <v>87</v>
      </c>
      <c r="AT282" s="24" t="s">
        <v>82</v>
      </c>
      <c r="AU282" s="24" t="s">
        <v>8</v>
      </c>
      <c r="AY282" s="24" t="s">
        <v>78</v>
      </c>
      <c r="BE282" s="126">
        <f>IF(N282="základní",J282,0)</f>
        <v>0</v>
      </c>
      <c r="BF282" s="126">
        <f>IF(N282="snížená",J282,0)</f>
        <v>0</v>
      </c>
      <c r="BG282" s="126">
        <f>IF(N282="zákl. přenesená",J282,0)</f>
        <v>0</v>
      </c>
      <c r="BH282" s="126">
        <f>IF(N282="sníž. přenesená",J282,0)</f>
        <v>0</v>
      </c>
      <c r="BI282" s="126">
        <f>IF(N282="nulová",J282,0)</f>
        <v>0</v>
      </c>
      <c r="BJ282" s="24" t="s">
        <v>81</v>
      </c>
      <c r="BK282" s="126">
        <f>ROUND(I282*H282,2)</f>
        <v>0</v>
      </c>
      <c r="BL282" s="24" t="s">
        <v>87</v>
      </c>
      <c r="BM282" s="24" t="s">
        <v>449</v>
      </c>
    </row>
    <row r="283" spans="2:47" s="34" customFormat="1" ht="30" customHeight="1">
      <c r="B283" s="35"/>
      <c r="D283" s="127" t="s">
        <v>89</v>
      </c>
      <c r="F283" s="128" t="s">
        <v>450</v>
      </c>
      <c r="I283" s="16"/>
      <c r="L283" s="35"/>
      <c r="M283" s="129"/>
      <c r="N283" s="36"/>
      <c r="O283" s="36"/>
      <c r="P283" s="36"/>
      <c r="Q283" s="36"/>
      <c r="R283" s="36"/>
      <c r="S283" s="36"/>
      <c r="T283" s="130"/>
      <c r="AT283" s="24" t="s">
        <v>89</v>
      </c>
      <c r="AU283" s="24" t="s">
        <v>8</v>
      </c>
    </row>
    <row r="284" spans="2:63" s="103" customFormat="1" ht="36.75" customHeight="1">
      <c r="B284" s="102"/>
      <c r="D284" s="113" t="s">
        <v>74</v>
      </c>
      <c r="E284" s="160" t="s">
        <v>451</v>
      </c>
      <c r="F284" s="160" t="s">
        <v>452</v>
      </c>
      <c r="I284" s="22"/>
      <c r="J284" s="161">
        <f>BK284</f>
        <v>0</v>
      </c>
      <c r="L284" s="102"/>
      <c r="M284" s="107"/>
      <c r="N284" s="108"/>
      <c r="O284" s="108"/>
      <c r="P284" s="109">
        <f>SUM(P285:P287)</f>
        <v>80</v>
      </c>
      <c r="Q284" s="108"/>
      <c r="R284" s="109">
        <f>SUM(R285:R287)</f>
        <v>0</v>
      </c>
      <c r="S284" s="108"/>
      <c r="T284" s="110">
        <f>SUM(T285:T287)</f>
        <v>0</v>
      </c>
      <c r="AR284" s="104" t="s">
        <v>106</v>
      </c>
      <c r="AT284" s="111" t="s">
        <v>74</v>
      </c>
      <c r="AU284" s="111" t="s">
        <v>77</v>
      </c>
      <c r="AY284" s="104" t="s">
        <v>78</v>
      </c>
      <c r="BK284" s="112">
        <f>SUM(BK285:BK287)</f>
        <v>0</v>
      </c>
    </row>
    <row r="285" spans="2:65" s="34" customFormat="1" ht="22.5" customHeight="1">
      <c r="B285" s="35"/>
      <c r="C285" s="116" t="s">
        <v>453</v>
      </c>
      <c r="D285" s="116" t="s">
        <v>82</v>
      </c>
      <c r="E285" s="117" t="s">
        <v>454</v>
      </c>
      <c r="F285" s="118" t="s">
        <v>455</v>
      </c>
      <c r="G285" s="119" t="s">
        <v>456</v>
      </c>
      <c r="H285" s="120">
        <v>80</v>
      </c>
      <c r="I285" s="17"/>
      <c r="J285" s="121">
        <f>ROUND(I285*H285,2)</f>
        <v>0</v>
      </c>
      <c r="K285" s="118" t="s">
        <v>86</v>
      </c>
      <c r="L285" s="35"/>
      <c r="M285" s="122" t="s">
        <v>16</v>
      </c>
      <c r="N285" s="123" t="s">
        <v>34</v>
      </c>
      <c r="O285" s="124">
        <v>1</v>
      </c>
      <c r="P285" s="124">
        <f>O285*H285</f>
        <v>80</v>
      </c>
      <c r="Q285" s="124">
        <v>0</v>
      </c>
      <c r="R285" s="124">
        <f>Q285*H285</f>
        <v>0</v>
      </c>
      <c r="S285" s="124">
        <v>0</v>
      </c>
      <c r="T285" s="125">
        <f>S285*H285</f>
        <v>0</v>
      </c>
      <c r="AR285" s="24" t="s">
        <v>457</v>
      </c>
      <c r="AT285" s="24" t="s">
        <v>82</v>
      </c>
      <c r="AU285" s="24" t="s">
        <v>81</v>
      </c>
      <c r="AY285" s="24" t="s">
        <v>78</v>
      </c>
      <c r="BE285" s="126">
        <f>IF(N285="základní",J285,0)</f>
        <v>0</v>
      </c>
      <c r="BF285" s="126">
        <f>IF(N285="snížená",J285,0)</f>
        <v>0</v>
      </c>
      <c r="BG285" s="126">
        <f>IF(N285="zákl. přenesená",J285,0)</f>
        <v>0</v>
      </c>
      <c r="BH285" s="126">
        <f>IF(N285="sníž. přenesená",J285,0)</f>
        <v>0</v>
      </c>
      <c r="BI285" s="126">
        <f>IF(N285="nulová",J285,0)</f>
        <v>0</v>
      </c>
      <c r="BJ285" s="24" t="s">
        <v>81</v>
      </c>
      <c r="BK285" s="126">
        <f>ROUND(I285*H285,2)</f>
        <v>0</v>
      </c>
      <c r="BL285" s="24" t="s">
        <v>457</v>
      </c>
      <c r="BM285" s="24" t="s">
        <v>458</v>
      </c>
    </row>
    <row r="286" spans="2:47" s="34" customFormat="1" ht="30" customHeight="1">
      <c r="B286" s="35"/>
      <c r="D286" s="127" t="s">
        <v>89</v>
      </c>
      <c r="F286" s="128" t="s">
        <v>459</v>
      </c>
      <c r="I286" s="16"/>
      <c r="L286" s="35"/>
      <c r="M286" s="129"/>
      <c r="N286" s="36"/>
      <c r="O286" s="36"/>
      <c r="P286" s="36"/>
      <c r="Q286" s="36"/>
      <c r="R286" s="36"/>
      <c r="S286" s="36"/>
      <c r="T286" s="130"/>
      <c r="AT286" s="24" t="s">
        <v>89</v>
      </c>
      <c r="AU286" s="24" t="s">
        <v>81</v>
      </c>
    </row>
    <row r="287" spans="2:47" s="34" customFormat="1" ht="90" customHeight="1">
      <c r="B287" s="35"/>
      <c r="D287" s="127" t="s">
        <v>460</v>
      </c>
      <c r="F287" s="162" t="s">
        <v>461</v>
      </c>
      <c r="I287" s="16"/>
      <c r="L287" s="35"/>
      <c r="M287" s="129"/>
      <c r="N287" s="36"/>
      <c r="O287" s="36"/>
      <c r="P287" s="36"/>
      <c r="Q287" s="36"/>
      <c r="R287" s="36"/>
      <c r="S287" s="36"/>
      <c r="T287" s="130"/>
      <c r="AT287" s="24" t="s">
        <v>460</v>
      </c>
      <c r="AU287" s="24" t="s">
        <v>81</v>
      </c>
    </row>
    <row r="288" spans="2:63" s="103" customFormat="1" ht="36.75" customHeight="1">
      <c r="B288" s="102"/>
      <c r="D288" s="104" t="s">
        <v>74</v>
      </c>
      <c r="E288" s="105" t="s">
        <v>462</v>
      </c>
      <c r="F288" s="105" t="s">
        <v>463</v>
      </c>
      <c r="I288" s="22"/>
      <c r="J288" s="106">
        <f>J289</f>
        <v>0</v>
      </c>
      <c r="L288" s="102"/>
      <c r="M288" s="107"/>
      <c r="N288" s="108"/>
      <c r="O288" s="108"/>
      <c r="P288" s="109" t="e">
        <f>#REF!+P289</f>
        <v>#REF!</v>
      </c>
      <c r="Q288" s="108"/>
      <c r="R288" s="109" t="e">
        <f>#REF!+R289</f>
        <v>#REF!</v>
      </c>
      <c r="S288" s="108"/>
      <c r="T288" s="110" t="e">
        <f>#REF!+T289</f>
        <v>#REF!</v>
      </c>
      <c r="AR288" s="104" t="s">
        <v>111</v>
      </c>
      <c r="AT288" s="111" t="s">
        <v>74</v>
      </c>
      <c r="AU288" s="111" t="s">
        <v>77</v>
      </c>
      <c r="AY288" s="104" t="s">
        <v>78</v>
      </c>
      <c r="BK288" s="112" t="e">
        <f>#REF!+BK289</f>
        <v>#REF!</v>
      </c>
    </row>
    <row r="289" spans="2:63" s="103" customFormat="1" ht="29.25" customHeight="1">
      <c r="B289" s="102"/>
      <c r="D289" s="113" t="s">
        <v>74</v>
      </c>
      <c r="E289" s="114" t="s">
        <v>465</v>
      </c>
      <c r="F289" s="114" t="s">
        <v>466</v>
      </c>
      <c r="I289" s="22"/>
      <c r="J289" s="115">
        <f>BK289</f>
        <v>0</v>
      </c>
      <c r="L289" s="102"/>
      <c r="M289" s="107"/>
      <c r="N289" s="108"/>
      <c r="O289" s="108"/>
      <c r="P289" s="109">
        <f>SUM(P290:P292)</f>
        <v>0</v>
      </c>
      <c r="Q289" s="108"/>
      <c r="R289" s="109">
        <f>SUM(R290:R292)</f>
        <v>0</v>
      </c>
      <c r="S289" s="108"/>
      <c r="T289" s="110">
        <f>SUM(T290:T292)</f>
        <v>0</v>
      </c>
      <c r="AR289" s="104" t="s">
        <v>111</v>
      </c>
      <c r="AT289" s="111" t="s">
        <v>74</v>
      </c>
      <c r="AU289" s="111" t="s">
        <v>81</v>
      </c>
      <c r="AY289" s="104" t="s">
        <v>78</v>
      </c>
      <c r="BK289" s="112">
        <f>SUM(BK290:BK292)</f>
        <v>0</v>
      </c>
    </row>
    <row r="290" spans="2:65" s="34" customFormat="1" ht="22.5" customHeight="1">
      <c r="B290" s="35"/>
      <c r="C290" s="116">
        <v>69</v>
      </c>
      <c r="D290" s="116" t="s">
        <v>82</v>
      </c>
      <c r="E290" s="117" t="s">
        <v>467</v>
      </c>
      <c r="F290" s="118" t="s">
        <v>468</v>
      </c>
      <c r="G290" s="119" t="s">
        <v>167</v>
      </c>
      <c r="H290" s="120">
        <v>1</v>
      </c>
      <c r="I290" s="17"/>
      <c r="J290" s="121">
        <f>ROUND(I290*H290,2)</f>
        <v>0</v>
      </c>
      <c r="K290" s="118" t="s">
        <v>86</v>
      </c>
      <c r="L290" s="35"/>
      <c r="M290" s="122" t="s">
        <v>16</v>
      </c>
      <c r="N290" s="123" t="s">
        <v>34</v>
      </c>
      <c r="O290" s="124">
        <v>0</v>
      </c>
      <c r="P290" s="124">
        <f>O290*H290</f>
        <v>0</v>
      </c>
      <c r="Q290" s="124">
        <v>0</v>
      </c>
      <c r="R290" s="124">
        <f>Q290*H290</f>
        <v>0</v>
      </c>
      <c r="S290" s="124">
        <v>0</v>
      </c>
      <c r="T290" s="125">
        <f>S290*H290</f>
        <v>0</v>
      </c>
      <c r="AR290" s="24" t="s">
        <v>464</v>
      </c>
      <c r="AT290" s="24" t="s">
        <v>82</v>
      </c>
      <c r="AU290" s="24" t="s">
        <v>8</v>
      </c>
      <c r="AY290" s="24" t="s">
        <v>78</v>
      </c>
      <c r="BE290" s="126">
        <f>IF(N290="základní",J290,0)</f>
        <v>0</v>
      </c>
      <c r="BF290" s="126">
        <f>IF(N290="snížená",J290,0)</f>
        <v>0</v>
      </c>
      <c r="BG290" s="126">
        <f>IF(N290="zákl. přenesená",J290,0)</f>
        <v>0</v>
      </c>
      <c r="BH290" s="126">
        <f>IF(N290="sníž. přenesená",J290,0)</f>
        <v>0</v>
      </c>
      <c r="BI290" s="126">
        <f>IF(N290="nulová",J290,0)</f>
        <v>0</v>
      </c>
      <c r="BJ290" s="24" t="s">
        <v>81</v>
      </c>
      <c r="BK290" s="126">
        <f>ROUND(I290*H290,2)</f>
        <v>0</v>
      </c>
      <c r="BL290" s="24" t="s">
        <v>464</v>
      </c>
      <c r="BM290" s="24" t="s">
        <v>469</v>
      </c>
    </row>
    <row r="291" spans="2:47" s="34" customFormat="1" ht="22.5" customHeight="1">
      <c r="B291" s="35"/>
      <c r="D291" s="127" t="s">
        <v>89</v>
      </c>
      <c r="F291" s="128" t="s">
        <v>470</v>
      </c>
      <c r="L291" s="35"/>
      <c r="M291" s="129"/>
      <c r="N291" s="36"/>
      <c r="O291" s="36"/>
      <c r="P291" s="36"/>
      <c r="Q291" s="36"/>
      <c r="R291" s="36"/>
      <c r="S291" s="36"/>
      <c r="T291" s="130"/>
      <c r="AT291" s="24" t="s">
        <v>89</v>
      </c>
      <c r="AU291" s="24" t="s">
        <v>8</v>
      </c>
    </row>
    <row r="292" spans="2:47" s="34" customFormat="1" ht="114" customHeight="1">
      <c r="B292" s="35"/>
      <c r="D292" s="127" t="s">
        <v>460</v>
      </c>
      <c r="F292" s="162" t="s">
        <v>471</v>
      </c>
      <c r="L292" s="35"/>
      <c r="M292" s="163"/>
      <c r="N292" s="164"/>
      <c r="O292" s="164"/>
      <c r="P292" s="164"/>
      <c r="Q292" s="164"/>
      <c r="R292" s="164"/>
      <c r="S292" s="164"/>
      <c r="T292" s="165"/>
      <c r="AT292" s="24" t="s">
        <v>460</v>
      </c>
      <c r="AU292" s="24" t="s">
        <v>8</v>
      </c>
    </row>
    <row r="293" spans="2:12" s="34" customFormat="1" ht="6.75" customHeight="1">
      <c r="B293" s="59"/>
      <c r="C293" s="60"/>
      <c r="D293" s="60"/>
      <c r="E293" s="60"/>
      <c r="F293" s="60"/>
      <c r="G293" s="60"/>
      <c r="H293" s="60"/>
      <c r="I293" s="60"/>
      <c r="J293" s="60"/>
      <c r="K293" s="60"/>
      <c r="L293" s="35"/>
    </row>
    <row r="294" ht="13.5">
      <c r="AT294" s="166"/>
    </row>
  </sheetData>
  <sheetProtection password="E6CB" sheet="1"/>
  <autoFilter ref="C86:K86"/>
  <mergeCells count="9">
    <mergeCell ref="E47:H47"/>
    <mergeCell ref="E77:H77"/>
    <mergeCell ref="E79:H79"/>
    <mergeCell ref="G1:H1"/>
    <mergeCell ref="L2:V2"/>
    <mergeCell ref="E7:H7"/>
    <mergeCell ref="E9:H9"/>
    <mergeCell ref="E24:H24"/>
    <mergeCell ref="E45:H45"/>
  </mergeCells>
  <hyperlinks>
    <hyperlink ref="F1:G1" location="C2" tooltip="Krycí list soupisu" display="1) Krycí list soupisu"/>
    <hyperlink ref="G1:H1" location="C54" tooltip="Rekapitulace" display="2) Rekapitulace"/>
    <hyperlink ref="J1" location="C87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08"/>
  <sheetViews>
    <sheetView showGridLines="0" zoomScale="70" zoomScaleNormal="70" zoomScalePageLayoutView="0" workbookViewId="0" topLeftCell="A1">
      <pane ySplit="1" topLeftCell="A155" activePane="bottomLeft" state="frozen"/>
      <selection pane="topLeft" activeCell="H111" sqref="H111"/>
      <selection pane="bottomLeft" activeCell="E56" sqref="E56"/>
    </sheetView>
  </sheetViews>
  <sheetFormatPr defaultColWidth="9.28125" defaultRowHeight="15"/>
  <cols>
    <col min="1" max="1" width="8.28125" style="23" customWidth="1"/>
    <col min="2" max="2" width="1.7109375" style="23" customWidth="1"/>
    <col min="3" max="3" width="4.140625" style="23" customWidth="1"/>
    <col min="4" max="4" width="4.28125" style="23" customWidth="1"/>
    <col min="5" max="5" width="17.140625" style="23" customWidth="1"/>
    <col min="6" max="6" width="75.00390625" style="23" customWidth="1"/>
    <col min="7" max="7" width="8.7109375" style="23" customWidth="1"/>
    <col min="8" max="8" width="11.140625" style="23" customWidth="1"/>
    <col min="9" max="9" width="12.7109375" style="23" customWidth="1"/>
    <col min="10" max="10" width="23.421875" style="23" customWidth="1"/>
    <col min="11" max="11" width="15.421875" style="23" customWidth="1"/>
    <col min="12" max="12" width="9.28125" style="23" customWidth="1"/>
    <col min="13" max="18" width="0" style="23" hidden="1" customWidth="1"/>
    <col min="19" max="19" width="8.140625" style="23" hidden="1" customWidth="1"/>
    <col min="20" max="20" width="29.7109375" style="23" hidden="1" customWidth="1"/>
    <col min="21" max="21" width="16.28125" style="23" hidden="1" customWidth="1"/>
    <col min="22" max="22" width="12.28125" style="23" customWidth="1"/>
    <col min="23" max="23" width="16.28125" style="23" customWidth="1"/>
    <col min="24" max="24" width="12.28125" style="23" customWidth="1"/>
    <col min="25" max="25" width="15.00390625" style="23" customWidth="1"/>
    <col min="26" max="26" width="11.00390625" style="23" customWidth="1"/>
    <col min="27" max="27" width="15.00390625" style="23" customWidth="1"/>
    <col min="28" max="28" width="16.28125" style="23" customWidth="1"/>
    <col min="29" max="29" width="11.00390625" style="23" customWidth="1"/>
    <col min="30" max="30" width="15.00390625" style="23" customWidth="1"/>
    <col min="31" max="31" width="16.28125" style="23" customWidth="1"/>
    <col min="32" max="43" width="9.28125" style="23" customWidth="1"/>
    <col min="44" max="65" width="9.28125" style="23" hidden="1" customWidth="1"/>
    <col min="66" max="16384" width="9.28125" style="23" customWidth="1"/>
  </cols>
  <sheetData>
    <row r="1" spans="1:70" ht="21.75" customHeight="1">
      <c r="A1" s="1"/>
      <c r="B1" s="2"/>
      <c r="C1" s="2"/>
      <c r="D1" s="3" t="s">
        <v>0</v>
      </c>
      <c r="E1" s="2"/>
      <c r="F1" s="15" t="s">
        <v>1</v>
      </c>
      <c r="G1" s="605" t="s">
        <v>2</v>
      </c>
      <c r="H1" s="605"/>
      <c r="I1" s="2"/>
      <c r="J1" s="15" t="s">
        <v>3</v>
      </c>
      <c r="K1" s="3" t="s">
        <v>4</v>
      </c>
      <c r="L1" s="15" t="s">
        <v>5</v>
      </c>
      <c r="M1" s="15"/>
      <c r="N1" s="15"/>
      <c r="O1" s="15"/>
      <c r="P1" s="15"/>
      <c r="Q1" s="15"/>
      <c r="R1" s="15"/>
      <c r="S1" s="15"/>
      <c r="T1" s="15"/>
      <c r="U1" s="4"/>
      <c r="V1" s="4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</row>
    <row r="2" spans="3:46" ht="36.75" customHeight="1">
      <c r="L2" s="606" t="s">
        <v>6</v>
      </c>
      <c r="M2" s="607"/>
      <c r="N2" s="607"/>
      <c r="O2" s="607"/>
      <c r="P2" s="607"/>
      <c r="Q2" s="607"/>
      <c r="R2" s="607"/>
      <c r="S2" s="607"/>
      <c r="T2" s="607"/>
      <c r="U2" s="607"/>
      <c r="V2" s="607"/>
      <c r="AT2" s="24" t="s">
        <v>472</v>
      </c>
    </row>
    <row r="3" spans="2:46" ht="6.75" customHeight="1">
      <c r="B3" s="25"/>
      <c r="C3" s="26"/>
      <c r="D3" s="26"/>
      <c r="E3" s="26"/>
      <c r="F3" s="26"/>
      <c r="G3" s="26"/>
      <c r="H3" s="26"/>
      <c r="I3" s="26"/>
      <c r="J3" s="26"/>
      <c r="K3" s="27"/>
      <c r="AT3" s="24" t="s">
        <v>8</v>
      </c>
    </row>
    <row r="4" spans="2:46" ht="36.75" customHeight="1">
      <c r="B4" s="28"/>
      <c r="C4" s="29"/>
      <c r="D4" s="30" t="s">
        <v>9</v>
      </c>
      <c r="E4" s="29"/>
      <c r="F4" s="29"/>
      <c r="G4" s="29"/>
      <c r="H4" s="29"/>
      <c r="I4" s="29"/>
      <c r="J4" s="29"/>
      <c r="K4" s="31"/>
      <c r="M4" s="32" t="s">
        <v>10</v>
      </c>
      <c r="AT4" s="24" t="s">
        <v>11</v>
      </c>
    </row>
    <row r="5" spans="2:11" ht="6.75" customHeight="1">
      <c r="B5" s="28"/>
      <c r="C5" s="29"/>
      <c r="D5" s="29"/>
      <c r="E5" s="29"/>
      <c r="F5" s="29"/>
      <c r="G5" s="29"/>
      <c r="H5" s="29"/>
      <c r="I5" s="29"/>
      <c r="J5" s="29"/>
      <c r="K5" s="31"/>
    </row>
    <row r="6" spans="2:11" ht="15">
      <c r="B6" s="28"/>
      <c r="C6" s="29"/>
      <c r="D6" s="33" t="s">
        <v>12</v>
      </c>
      <c r="E6" s="29"/>
      <c r="F6" s="29"/>
      <c r="G6" s="29"/>
      <c r="H6" s="29"/>
      <c r="I6" s="29"/>
      <c r="J6" s="29"/>
      <c r="K6" s="31"/>
    </row>
    <row r="7" spans="2:11" ht="22.5" customHeight="1">
      <c r="B7" s="28"/>
      <c r="C7" s="29"/>
      <c r="D7" s="29"/>
      <c r="E7" s="608" t="str">
        <f>'[1]Rekapitulace stavby'!K6</f>
        <v>Revitalizace koupaliště Lhotka, Praha 4</v>
      </c>
      <c r="F7" s="609"/>
      <c r="G7" s="609"/>
      <c r="H7" s="609"/>
      <c r="I7" s="29"/>
      <c r="J7" s="29"/>
      <c r="K7" s="31"/>
    </row>
    <row r="8" spans="2:11" s="34" customFormat="1" ht="15">
      <c r="B8" s="35"/>
      <c r="C8" s="36"/>
      <c r="D8" s="33" t="s">
        <v>13</v>
      </c>
      <c r="E8" s="36"/>
      <c r="F8" s="36"/>
      <c r="G8" s="36"/>
      <c r="H8" s="36"/>
      <c r="I8" s="36"/>
      <c r="J8" s="36"/>
      <c r="K8" s="37"/>
    </row>
    <row r="9" spans="2:11" s="34" customFormat="1" ht="36.75" customHeight="1">
      <c r="B9" s="35"/>
      <c r="C9" s="36"/>
      <c r="D9" s="36"/>
      <c r="E9" s="600" t="s">
        <v>473</v>
      </c>
      <c r="F9" s="601"/>
      <c r="G9" s="601"/>
      <c r="H9" s="601"/>
      <c r="I9" s="36"/>
      <c r="J9" s="36"/>
      <c r="K9" s="37"/>
    </row>
    <row r="10" spans="2:11" s="34" customFormat="1" ht="13.5">
      <c r="B10" s="35"/>
      <c r="C10" s="36"/>
      <c r="D10" s="36"/>
      <c r="E10" s="36"/>
      <c r="F10" s="36"/>
      <c r="G10" s="36"/>
      <c r="H10" s="36"/>
      <c r="I10" s="36"/>
      <c r="J10" s="36"/>
      <c r="K10" s="37"/>
    </row>
    <row r="11" spans="2:11" s="34" customFormat="1" ht="14.25" customHeight="1">
      <c r="B11" s="35"/>
      <c r="C11" s="36"/>
      <c r="D11" s="33" t="s">
        <v>15</v>
      </c>
      <c r="E11" s="36"/>
      <c r="F11" s="38" t="s">
        <v>16</v>
      </c>
      <c r="G11" s="36"/>
      <c r="H11" s="36"/>
      <c r="I11" s="33" t="s">
        <v>17</v>
      </c>
      <c r="J11" s="38" t="s">
        <v>16</v>
      </c>
      <c r="K11" s="37"/>
    </row>
    <row r="12" spans="2:11" s="34" customFormat="1" ht="14.25" customHeight="1">
      <c r="B12" s="35"/>
      <c r="C12" s="36"/>
      <c r="D12" s="33" t="s">
        <v>18</v>
      </c>
      <c r="E12" s="36"/>
      <c r="F12" s="38" t="s">
        <v>19</v>
      </c>
      <c r="G12" s="36"/>
      <c r="H12" s="36"/>
      <c r="I12" s="33" t="s">
        <v>20</v>
      </c>
      <c r="J12" s="39" t="str">
        <f>'[1]Rekapitulace stavby'!AN8</f>
        <v>4.7.2016</v>
      </c>
      <c r="K12" s="37"/>
    </row>
    <row r="13" spans="2:11" s="34" customFormat="1" ht="10.5" customHeight="1">
      <c r="B13" s="35"/>
      <c r="C13" s="36"/>
      <c r="D13" s="36"/>
      <c r="E13" s="36"/>
      <c r="F13" s="36"/>
      <c r="G13" s="36"/>
      <c r="H13" s="36"/>
      <c r="I13" s="36"/>
      <c r="J13" s="36"/>
      <c r="K13" s="37"/>
    </row>
    <row r="14" spans="2:11" s="34" customFormat="1" ht="14.25" customHeight="1">
      <c r="B14" s="35"/>
      <c r="C14" s="36"/>
      <c r="D14" s="33" t="s">
        <v>21</v>
      </c>
      <c r="E14" s="36"/>
      <c r="F14" s="36"/>
      <c r="G14" s="36"/>
      <c r="H14" s="36"/>
      <c r="I14" s="33" t="s">
        <v>22</v>
      </c>
      <c r="J14" s="38" t="s">
        <v>16</v>
      </c>
      <c r="K14" s="37"/>
    </row>
    <row r="15" spans="2:11" s="34" customFormat="1" ht="18" customHeight="1">
      <c r="B15" s="35"/>
      <c r="C15" s="36"/>
      <c r="D15" s="36"/>
      <c r="E15" s="38" t="s">
        <v>23</v>
      </c>
      <c r="F15" s="36"/>
      <c r="G15" s="36"/>
      <c r="H15" s="36"/>
      <c r="I15" s="33" t="s">
        <v>24</v>
      </c>
      <c r="J15" s="38" t="s">
        <v>16</v>
      </c>
      <c r="K15" s="37"/>
    </row>
    <row r="16" spans="2:11" s="34" customFormat="1" ht="6.75" customHeight="1">
      <c r="B16" s="35"/>
      <c r="C16" s="36"/>
      <c r="D16" s="36"/>
      <c r="E16" s="36"/>
      <c r="F16" s="36"/>
      <c r="G16" s="36"/>
      <c r="H16" s="36"/>
      <c r="I16" s="36"/>
      <c r="J16" s="36"/>
      <c r="K16" s="37"/>
    </row>
    <row r="17" spans="2:11" s="34" customFormat="1" ht="14.25" customHeight="1">
      <c r="B17" s="35"/>
      <c r="C17" s="36"/>
      <c r="D17" s="33" t="s">
        <v>25</v>
      </c>
      <c r="E17" s="36"/>
      <c r="F17" s="36"/>
      <c r="G17" s="36"/>
      <c r="H17" s="36"/>
      <c r="I17" s="33" t="s">
        <v>22</v>
      </c>
      <c r="J17" s="38">
        <f>IF('[1]Rekapitulace stavby'!AN13="Vyplň údaj","",IF('[1]Rekapitulace stavby'!AN13="","",'[1]Rekapitulace stavby'!AN13))</f>
      </c>
      <c r="K17" s="37"/>
    </row>
    <row r="18" spans="2:11" s="34" customFormat="1" ht="18" customHeight="1">
      <c r="B18" s="35"/>
      <c r="C18" s="36"/>
      <c r="D18" s="36"/>
      <c r="E18" s="38" t="str">
        <f>IF('[1]Rekapitulace stavby'!E14="Vyplň údaj","",IF('[1]Rekapitulace stavby'!E14="","",'[1]Rekapitulace stavby'!E14))</f>
        <v> </v>
      </c>
      <c r="F18" s="36"/>
      <c r="G18" s="36"/>
      <c r="H18" s="36"/>
      <c r="I18" s="33" t="s">
        <v>24</v>
      </c>
      <c r="J18" s="38">
        <f>IF('[1]Rekapitulace stavby'!AN14="Vyplň údaj","",IF('[1]Rekapitulace stavby'!AN14="","",'[1]Rekapitulace stavby'!AN14))</f>
      </c>
      <c r="K18" s="37"/>
    </row>
    <row r="19" spans="2:11" s="34" customFormat="1" ht="6.75" customHeight="1">
      <c r="B19" s="35"/>
      <c r="C19" s="36"/>
      <c r="D19" s="36"/>
      <c r="E19" s="36"/>
      <c r="F19" s="36"/>
      <c r="G19" s="36"/>
      <c r="H19" s="36"/>
      <c r="I19" s="36"/>
      <c r="J19" s="36"/>
      <c r="K19" s="37"/>
    </row>
    <row r="20" spans="2:11" s="34" customFormat="1" ht="14.25" customHeight="1">
      <c r="B20" s="35"/>
      <c r="C20" s="36"/>
      <c r="D20" s="33" t="s">
        <v>26</v>
      </c>
      <c r="E20" s="36"/>
      <c r="F20" s="36"/>
      <c r="G20" s="36"/>
      <c r="H20" s="36"/>
      <c r="I20" s="33" t="s">
        <v>22</v>
      </c>
      <c r="J20" s="38">
        <f>IF('[1]Rekapitulace stavby'!AN16="","",'[1]Rekapitulace stavby'!AN16)</f>
      </c>
      <c r="K20" s="37"/>
    </row>
    <row r="21" spans="2:11" s="34" customFormat="1" ht="18" customHeight="1">
      <c r="B21" s="35"/>
      <c r="C21" s="36"/>
      <c r="D21" s="36"/>
      <c r="E21" s="38" t="str">
        <f>IF('[1]Rekapitulace stavby'!E17="","",'[1]Rekapitulace stavby'!E17)</f>
        <v> </v>
      </c>
      <c r="F21" s="36"/>
      <c r="G21" s="36"/>
      <c r="H21" s="36"/>
      <c r="I21" s="33" t="s">
        <v>24</v>
      </c>
      <c r="J21" s="38">
        <f>IF('[1]Rekapitulace stavby'!AN17="","",'[1]Rekapitulace stavby'!AN17)</f>
      </c>
      <c r="K21" s="37"/>
    </row>
    <row r="22" spans="2:11" s="34" customFormat="1" ht="6.75" customHeight="1">
      <c r="B22" s="35"/>
      <c r="C22" s="36"/>
      <c r="D22" s="36"/>
      <c r="E22" s="36"/>
      <c r="F22" s="36"/>
      <c r="G22" s="36"/>
      <c r="H22" s="36"/>
      <c r="I22" s="36"/>
      <c r="J22" s="36"/>
      <c r="K22" s="37"/>
    </row>
    <row r="23" spans="2:11" s="34" customFormat="1" ht="14.25" customHeight="1">
      <c r="B23" s="35"/>
      <c r="C23" s="36"/>
      <c r="D23" s="33" t="s">
        <v>27</v>
      </c>
      <c r="E23" s="36"/>
      <c r="F23" s="36"/>
      <c r="G23" s="36"/>
      <c r="H23" s="36"/>
      <c r="I23" s="36"/>
      <c r="J23" s="36"/>
      <c r="K23" s="37"/>
    </row>
    <row r="24" spans="2:11" s="43" customFormat="1" ht="134.25" customHeight="1">
      <c r="B24" s="40"/>
      <c r="C24" s="41"/>
      <c r="D24" s="41"/>
      <c r="E24" s="610" t="s">
        <v>28</v>
      </c>
      <c r="F24" s="611"/>
      <c r="G24" s="611"/>
      <c r="H24" s="611"/>
      <c r="I24" s="41"/>
      <c r="J24" s="41"/>
      <c r="K24" s="42"/>
    </row>
    <row r="25" spans="2:11" s="34" customFormat="1" ht="6.75" customHeight="1">
      <c r="B25" s="35"/>
      <c r="C25" s="36"/>
      <c r="D25" s="36"/>
      <c r="E25" s="36"/>
      <c r="F25" s="36"/>
      <c r="G25" s="36"/>
      <c r="H25" s="36"/>
      <c r="I25" s="36"/>
      <c r="J25" s="36"/>
      <c r="K25" s="37"/>
    </row>
    <row r="26" spans="2:11" s="34" customFormat="1" ht="6.75" customHeight="1">
      <c r="B26" s="35"/>
      <c r="C26" s="36"/>
      <c r="D26" s="44"/>
      <c r="E26" s="44"/>
      <c r="F26" s="44"/>
      <c r="G26" s="44"/>
      <c r="H26" s="44"/>
      <c r="I26" s="44"/>
      <c r="J26" s="44"/>
      <c r="K26" s="45"/>
    </row>
    <row r="27" spans="2:11" s="34" customFormat="1" ht="24.75" customHeight="1">
      <c r="B27" s="35"/>
      <c r="C27" s="36"/>
      <c r="D27" s="46" t="s">
        <v>29</v>
      </c>
      <c r="E27" s="36"/>
      <c r="F27" s="36"/>
      <c r="G27" s="36"/>
      <c r="H27" s="36"/>
      <c r="I27" s="36"/>
      <c r="J27" s="47">
        <f>ROUND(J87,2)</f>
        <v>0</v>
      </c>
      <c r="K27" s="37"/>
    </row>
    <row r="28" spans="2:11" s="34" customFormat="1" ht="6.75" customHeight="1">
      <c r="B28" s="35"/>
      <c r="C28" s="36"/>
      <c r="D28" s="44"/>
      <c r="E28" s="44"/>
      <c r="F28" s="44"/>
      <c r="G28" s="44"/>
      <c r="H28" s="44"/>
      <c r="I28" s="44"/>
      <c r="J28" s="44"/>
      <c r="K28" s="45"/>
    </row>
    <row r="29" spans="2:11" s="34" customFormat="1" ht="14.25" customHeight="1">
      <c r="B29" s="35"/>
      <c r="C29" s="36"/>
      <c r="D29" s="36"/>
      <c r="E29" s="36"/>
      <c r="F29" s="48" t="s">
        <v>30</v>
      </c>
      <c r="G29" s="36"/>
      <c r="H29" s="36"/>
      <c r="I29" s="48" t="s">
        <v>31</v>
      </c>
      <c r="J29" s="48" t="s">
        <v>32</v>
      </c>
      <c r="K29" s="37"/>
    </row>
    <row r="30" spans="2:11" s="34" customFormat="1" ht="14.25" customHeight="1">
      <c r="B30" s="35"/>
      <c r="C30" s="36"/>
      <c r="D30" s="49" t="s">
        <v>33</v>
      </c>
      <c r="E30" s="49" t="s">
        <v>34</v>
      </c>
      <c r="F30" s="50">
        <f>ROUND(SUM(BE87:BE204),2)</f>
        <v>0</v>
      </c>
      <c r="G30" s="36"/>
      <c r="H30" s="36"/>
      <c r="I30" s="51">
        <v>0.21</v>
      </c>
      <c r="J30" s="50">
        <f>ROUND(ROUND((SUM(BE87:BE204)),2)*I30,2)</f>
        <v>0</v>
      </c>
      <c r="K30" s="37"/>
    </row>
    <row r="31" spans="2:11" s="34" customFormat="1" ht="14.25" customHeight="1">
      <c r="B31" s="35"/>
      <c r="C31" s="36"/>
      <c r="D31" s="36"/>
      <c r="E31" s="49" t="s">
        <v>35</v>
      </c>
      <c r="F31" s="50">
        <f>ROUND(SUM(BF87:BF204),2)</f>
        <v>0</v>
      </c>
      <c r="G31" s="36"/>
      <c r="H31" s="36"/>
      <c r="I31" s="51">
        <v>0.15</v>
      </c>
      <c r="J31" s="50">
        <f>ROUND(ROUND((SUM(BF87:BF204)),2)*I31,2)</f>
        <v>0</v>
      </c>
      <c r="K31" s="37"/>
    </row>
    <row r="32" spans="2:11" s="34" customFormat="1" ht="14.25" customHeight="1" hidden="1">
      <c r="B32" s="35"/>
      <c r="C32" s="36"/>
      <c r="D32" s="36"/>
      <c r="E32" s="49" t="s">
        <v>36</v>
      </c>
      <c r="F32" s="50">
        <f>ROUND(SUM(BG87:BG204),2)</f>
        <v>0</v>
      </c>
      <c r="G32" s="36"/>
      <c r="H32" s="36"/>
      <c r="I32" s="51">
        <v>0.21</v>
      </c>
      <c r="J32" s="50">
        <v>0</v>
      </c>
      <c r="K32" s="37"/>
    </row>
    <row r="33" spans="2:11" s="34" customFormat="1" ht="14.25" customHeight="1" hidden="1">
      <c r="B33" s="35"/>
      <c r="C33" s="36"/>
      <c r="D33" s="36"/>
      <c r="E33" s="49" t="s">
        <v>37</v>
      </c>
      <c r="F33" s="50">
        <f>ROUND(SUM(BH87:BH204),2)</f>
        <v>0</v>
      </c>
      <c r="G33" s="36"/>
      <c r="H33" s="36"/>
      <c r="I33" s="51">
        <v>0.15</v>
      </c>
      <c r="J33" s="50">
        <v>0</v>
      </c>
      <c r="K33" s="37"/>
    </row>
    <row r="34" spans="2:11" s="34" customFormat="1" ht="14.25" customHeight="1" hidden="1">
      <c r="B34" s="35"/>
      <c r="C34" s="36"/>
      <c r="D34" s="36"/>
      <c r="E34" s="49" t="s">
        <v>38</v>
      </c>
      <c r="F34" s="50">
        <f>ROUND(SUM(BI87:BI204),2)</f>
        <v>0</v>
      </c>
      <c r="G34" s="36"/>
      <c r="H34" s="36"/>
      <c r="I34" s="51">
        <v>0</v>
      </c>
      <c r="J34" s="50">
        <v>0</v>
      </c>
      <c r="K34" s="37"/>
    </row>
    <row r="35" spans="2:11" s="34" customFormat="1" ht="6.75" customHeight="1">
      <c r="B35" s="35"/>
      <c r="C35" s="36"/>
      <c r="D35" s="36"/>
      <c r="E35" s="36"/>
      <c r="F35" s="36"/>
      <c r="G35" s="36"/>
      <c r="H35" s="36"/>
      <c r="I35" s="36"/>
      <c r="J35" s="36"/>
      <c r="K35" s="37"/>
    </row>
    <row r="36" spans="2:11" s="34" customFormat="1" ht="24.75" customHeight="1">
      <c r="B36" s="35"/>
      <c r="C36" s="52"/>
      <c r="D36" s="53" t="s">
        <v>39</v>
      </c>
      <c r="E36" s="54"/>
      <c r="F36" s="54"/>
      <c r="G36" s="55" t="s">
        <v>40</v>
      </c>
      <c r="H36" s="56" t="s">
        <v>41</v>
      </c>
      <c r="I36" s="54"/>
      <c r="J36" s="57">
        <f>SUM(J27:J34)</f>
        <v>0</v>
      </c>
      <c r="K36" s="58"/>
    </row>
    <row r="37" spans="2:11" s="34" customFormat="1" ht="14.25" customHeight="1">
      <c r="B37" s="59"/>
      <c r="C37" s="60"/>
      <c r="D37" s="60"/>
      <c r="E37" s="60"/>
      <c r="F37" s="60"/>
      <c r="G37" s="60"/>
      <c r="H37" s="60"/>
      <c r="I37" s="60"/>
      <c r="J37" s="60"/>
      <c r="K37" s="61"/>
    </row>
    <row r="41" spans="2:11" s="34" customFormat="1" ht="6.75" customHeight="1">
      <c r="B41" s="62"/>
      <c r="C41" s="63"/>
      <c r="D41" s="63"/>
      <c r="E41" s="63"/>
      <c r="F41" s="63"/>
      <c r="G41" s="63"/>
      <c r="H41" s="63"/>
      <c r="I41" s="63"/>
      <c r="J41" s="63"/>
      <c r="K41" s="64"/>
    </row>
    <row r="42" spans="2:11" s="34" customFormat="1" ht="36.75" customHeight="1">
      <c r="B42" s="35"/>
      <c r="C42" s="30" t="s">
        <v>42</v>
      </c>
      <c r="D42" s="36"/>
      <c r="E42" s="36"/>
      <c r="F42" s="36"/>
      <c r="G42" s="36"/>
      <c r="H42" s="36"/>
      <c r="I42" s="36"/>
      <c r="J42" s="36"/>
      <c r="K42" s="37"/>
    </row>
    <row r="43" spans="2:11" s="34" customFormat="1" ht="6.75" customHeight="1">
      <c r="B43" s="35"/>
      <c r="C43" s="36"/>
      <c r="D43" s="36"/>
      <c r="E43" s="36"/>
      <c r="F43" s="36"/>
      <c r="G43" s="36"/>
      <c r="H43" s="36"/>
      <c r="I43" s="36"/>
      <c r="J43" s="36"/>
      <c r="K43" s="37"/>
    </row>
    <row r="44" spans="2:11" s="34" customFormat="1" ht="14.25" customHeight="1">
      <c r="B44" s="35"/>
      <c r="C44" s="33" t="s">
        <v>12</v>
      </c>
      <c r="D44" s="36"/>
      <c r="E44" s="36"/>
      <c r="F44" s="36"/>
      <c r="G44" s="36"/>
      <c r="H44" s="36"/>
      <c r="I44" s="36"/>
      <c r="J44" s="36"/>
      <c r="K44" s="37"/>
    </row>
    <row r="45" spans="2:11" s="34" customFormat="1" ht="22.5" customHeight="1">
      <c r="B45" s="35"/>
      <c r="C45" s="36"/>
      <c r="D45" s="36"/>
      <c r="E45" s="608" t="str">
        <f>E7</f>
        <v>Revitalizace koupaliště Lhotka, Praha 4</v>
      </c>
      <c r="F45" s="601"/>
      <c r="G45" s="601"/>
      <c r="H45" s="601"/>
      <c r="I45" s="36"/>
      <c r="J45" s="36"/>
      <c r="K45" s="37"/>
    </row>
    <row r="46" spans="2:11" s="34" customFormat="1" ht="14.25" customHeight="1">
      <c r="B46" s="35"/>
      <c r="C46" s="33" t="s">
        <v>13</v>
      </c>
      <c r="D46" s="36"/>
      <c r="E46" s="36"/>
      <c r="F46" s="36"/>
      <c r="G46" s="36"/>
      <c r="H46" s="36"/>
      <c r="I46" s="36"/>
      <c r="J46" s="36"/>
      <c r="K46" s="37"/>
    </row>
    <row r="47" spans="2:11" s="34" customFormat="1" ht="23.25" customHeight="1">
      <c r="B47" s="35"/>
      <c r="C47" s="36"/>
      <c r="D47" s="36"/>
      <c r="E47" s="600" t="str">
        <f>E9</f>
        <v>02 - rozvody plynu</v>
      </c>
      <c r="F47" s="601"/>
      <c r="G47" s="601"/>
      <c r="H47" s="601"/>
      <c r="I47" s="36"/>
      <c r="J47" s="36"/>
      <c r="K47" s="37"/>
    </row>
    <row r="48" spans="2:11" s="34" customFormat="1" ht="6.75" customHeight="1">
      <c r="B48" s="35"/>
      <c r="C48" s="36"/>
      <c r="D48" s="36"/>
      <c r="E48" s="36"/>
      <c r="F48" s="36"/>
      <c r="G48" s="36"/>
      <c r="H48" s="36"/>
      <c r="I48" s="36"/>
      <c r="J48" s="36"/>
      <c r="K48" s="37"/>
    </row>
    <row r="49" spans="2:11" s="34" customFormat="1" ht="18" customHeight="1">
      <c r="B49" s="35"/>
      <c r="C49" s="33" t="s">
        <v>18</v>
      </c>
      <c r="D49" s="36"/>
      <c r="E49" s="36"/>
      <c r="F49" s="38" t="str">
        <f>F12</f>
        <v>Praha</v>
      </c>
      <c r="G49" s="36"/>
      <c r="H49" s="36"/>
      <c r="I49" s="33" t="s">
        <v>20</v>
      </c>
      <c r="J49" s="39" t="str">
        <f>IF(J12="","",J12)</f>
        <v>4.7.2016</v>
      </c>
      <c r="K49" s="37"/>
    </row>
    <row r="50" spans="2:11" s="34" customFormat="1" ht="6.75" customHeight="1">
      <c r="B50" s="35"/>
      <c r="C50" s="36"/>
      <c r="D50" s="36"/>
      <c r="E50" s="36"/>
      <c r="F50" s="36"/>
      <c r="G50" s="36"/>
      <c r="H50" s="36"/>
      <c r="I50" s="36"/>
      <c r="J50" s="36"/>
      <c r="K50" s="37"/>
    </row>
    <row r="51" spans="2:11" s="34" customFormat="1" ht="15">
      <c r="B51" s="35"/>
      <c r="C51" s="33" t="s">
        <v>21</v>
      </c>
      <c r="D51" s="36"/>
      <c r="E51" s="36"/>
      <c r="F51" s="38" t="str">
        <f>E15</f>
        <v>Městská část Praha 4, Antala Staška 2059/80b</v>
      </c>
      <c r="G51" s="36"/>
      <c r="H51" s="36"/>
      <c r="I51" s="33" t="s">
        <v>26</v>
      </c>
      <c r="J51" s="38" t="str">
        <f>E21</f>
        <v> </v>
      </c>
      <c r="K51" s="37"/>
    </row>
    <row r="52" spans="2:11" s="34" customFormat="1" ht="14.25" customHeight="1">
      <c r="B52" s="35"/>
      <c r="C52" s="33" t="s">
        <v>25</v>
      </c>
      <c r="D52" s="36"/>
      <c r="E52" s="36"/>
      <c r="F52" s="38" t="str">
        <f>IF(E18="","",E18)</f>
        <v> </v>
      </c>
      <c r="G52" s="36"/>
      <c r="H52" s="36"/>
      <c r="I52" s="36"/>
      <c r="J52" s="36"/>
      <c r="K52" s="37"/>
    </row>
    <row r="53" spans="2:11" s="34" customFormat="1" ht="9.75" customHeight="1">
      <c r="B53" s="35"/>
      <c r="C53" s="36"/>
      <c r="D53" s="36"/>
      <c r="E53" s="36"/>
      <c r="F53" s="36"/>
      <c r="G53" s="36"/>
      <c r="H53" s="36"/>
      <c r="I53" s="36"/>
      <c r="J53" s="36"/>
      <c r="K53" s="37"/>
    </row>
    <row r="54" spans="2:11" s="34" customFormat="1" ht="29.25" customHeight="1">
      <c r="B54" s="35"/>
      <c r="C54" s="65" t="s">
        <v>43</v>
      </c>
      <c r="D54" s="52"/>
      <c r="E54" s="52"/>
      <c r="F54" s="52"/>
      <c r="G54" s="52"/>
      <c r="H54" s="52"/>
      <c r="I54" s="52"/>
      <c r="J54" s="66" t="s">
        <v>44</v>
      </c>
      <c r="K54" s="67"/>
    </row>
    <row r="55" spans="2:11" s="34" customFormat="1" ht="9.75" customHeight="1">
      <c r="B55" s="35"/>
      <c r="C55" s="36"/>
      <c r="D55" s="36"/>
      <c r="E55" s="36"/>
      <c r="F55" s="36"/>
      <c r="G55" s="36"/>
      <c r="H55" s="36"/>
      <c r="I55" s="36"/>
      <c r="J55" s="36"/>
      <c r="K55" s="37"/>
    </row>
    <row r="56" spans="2:47" s="34" customFormat="1" ht="29.25" customHeight="1">
      <c r="B56" s="35"/>
      <c r="C56" s="68" t="s">
        <v>45</v>
      </c>
      <c r="D56" s="36"/>
      <c r="E56" s="36"/>
      <c r="F56" s="36"/>
      <c r="G56" s="36"/>
      <c r="H56" s="36"/>
      <c r="I56" s="36"/>
      <c r="J56" s="47">
        <f>J87</f>
        <v>0</v>
      </c>
      <c r="K56" s="37"/>
      <c r="AU56" s="24" t="s">
        <v>46</v>
      </c>
    </row>
    <row r="57" spans="2:11" s="75" customFormat="1" ht="24.75" customHeight="1">
      <c r="B57" s="69"/>
      <c r="C57" s="70"/>
      <c r="D57" s="71" t="s">
        <v>474</v>
      </c>
      <c r="E57" s="72"/>
      <c r="F57" s="72"/>
      <c r="G57" s="72"/>
      <c r="H57" s="72"/>
      <c r="I57" s="72"/>
      <c r="J57" s="73">
        <f>J88</f>
        <v>0</v>
      </c>
      <c r="K57" s="74"/>
    </row>
    <row r="58" spans="2:11" s="82" customFormat="1" ht="19.5" customHeight="1">
      <c r="B58" s="76"/>
      <c r="C58" s="77"/>
      <c r="D58" s="78" t="s">
        <v>475</v>
      </c>
      <c r="E58" s="79"/>
      <c r="F58" s="79"/>
      <c r="G58" s="79"/>
      <c r="H58" s="79"/>
      <c r="I58" s="79"/>
      <c r="J58" s="80">
        <f>J89</f>
        <v>0</v>
      </c>
      <c r="K58" s="81"/>
    </row>
    <row r="59" spans="2:11" s="82" customFormat="1" ht="19.5" customHeight="1">
      <c r="B59" s="76"/>
      <c r="C59" s="77"/>
      <c r="D59" s="78" t="s">
        <v>476</v>
      </c>
      <c r="E59" s="79"/>
      <c r="F59" s="79"/>
      <c r="G59" s="79"/>
      <c r="H59" s="79"/>
      <c r="I59" s="79"/>
      <c r="J59" s="80">
        <f>J119</f>
        <v>0</v>
      </c>
      <c r="K59" s="81"/>
    </row>
    <row r="60" spans="2:11" s="82" customFormat="1" ht="19.5" customHeight="1">
      <c r="B60" s="76"/>
      <c r="C60" s="77"/>
      <c r="D60" s="78" t="s">
        <v>477</v>
      </c>
      <c r="E60" s="79"/>
      <c r="F60" s="79"/>
      <c r="G60" s="79"/>
      <c r="H60" s="79"/>
      <c r="I60" s="79"/>
      <c r="J60" s="80">
        <f>J123</f>
        <v>0</v>
      </c>
      <c r="K60" s="81"/>
    </row>
    <row r="61" spans="2:11" s="82" customFormat="1" ht="19.5" customHeight="1">
      <c r="B61" s="76"/>
      <c r="C61" s="77"/>
      <c r="D61" s="78" t="s">
        <v>478</v>
      </c>
      <c r="E61" s="79"/>
      <c r="F61" s="79"/>
      <c r="G61" s="79"/>
      <c r="H61" s="79"/>
      <c r="I61" s="79"/>
      <c r="J61" s="80">
        <f>J142</f>
        <v>0</v>
      </c>
      <c r="K61" s="81"/>
    </row>
    <row r="62" spans="2:11" s="75" customFormat="1" ht="24.75" customHeight="1">
      <c r="B62" s="69"/>
      <c r="C62" s="70"/>
      <c r="D62" s="71" t="s">
        <v>47</v>
      </c>
      <c r="E62" s="72"/>
      <c r="F62" s="72"/>
      <c r="G62" s="72"/>
      <c r="H62" s="72"/>
      <c r="I62" s="72"/>
      <c r="J62" s="73">
        <f>J147</f>
        <v>0</v>
      </c>
      <c r="K62" s="74"/>
    </row>
    <row r="63" spans="2:11" s="82" customFormat="1" ht="19.5" customHeight="1">
      <c r="B63" s="76"/>
      <c r="C63" s="77"/>
      <c r="D63" s="78" t="s">
        <v>479</v>
      </c>
      <c r="E63" s="79"/>
      <c r="F63" s="79"/>
      <c r="G63" s="79"/>
      <c r="H63" s="79"/>
      <c r="I63" s="79"/>
      <c r="J63" s="80">
        <f>J148</f>
        <v>0</v>
      </c>
      <c r="K63" s="81"/>
    </row>
    <row r="64" spans="2:11" s="82" customFormat="1" ht="19.5" customHeight="1">
      <c r="B64" s="76"/>
      <c r="C64" s="77"/>
      <c r="D64" s="78" t="s">
        <v>480</v>
      </c>
      <c r="E64" s="79"/>
      <c r="F64" s="79"/>
      <c r="G64" s="79"/>
      <c r="H64" s="79"/>
      <c r="I64" s="79"/>
      <c r="J64" s="80">
        <f>J189</f>
        <v>0</v>
      </c>
      <c r="K64" s="81"/>
    </row>
    <row r="65" spans="2:11" s="75" customFormat="1" ht="24.75" customHeight="1">
      <c r="B65" s="69"/>
      <c r="C65" s="70"/>
      <c r="D65" s="71" t="s">
        <v>55</v>
      </c>
      <c r="E65" s="72"/>
      <c r="F65" s="72"/>
      <c r="G65" s="72"/>
      <c r="H65" s="72"/>
      <c r="I65" s="72"/>
      <c r="J65" s="73">
        <f>J196</f>
        <v>0</v>
      </c>
      <c r="K65" s="74"/>
    </row>
    <row r="66" spans="2:11" s="75" customFormat="1" ht="24.75" customHeight="1">
      <c r="B66" s="69"/>
      <c r="C66" s="70"/>
      <c r="D66" s="71" t="s">
        <v>56</v>
      </c>
      <c r="E66" s="72"/>
      <c r="F66" s="72"/>
      <c r="G66" s="72"/>
      <c r="H66" s="72"/>
      <c r="I66" s="72"/>
      <c r="J66" s="73">
        <f>J200</f>
        <v>0</v>
      </c>
      <c r="K66" s="74"/>
    </row>
    <row r="67" spans="2:11" s="82" customFormat="1" ht="19.5" customHeight="1">
      <c r="B67" s="76"/>
      <c r="C67" s="77"/>
      <c r="D67" s="78" t="s">
        <v>57</v>
      </c>
      <c r="E67" s="79"/>
      <c r="F67" s="79"/>
      <c r="G67" s="79"/>
      <c r="H67" s="79"/>
      <c r="I67" s="79"/>
      <c r="J67" s="80">
        <f>J201</f>
        <v>0</v>
      </c>
      <c r="K67" s="81"/>
    </row>
    <row r="68" spans="2:11" s="34" customFormat="1" ht="21.75" customHeight="1">
      <c r="B68" s="35"/>
      <c r="C68" s="36"/>
      <c r="D68" s="36"/>
      <c r="E68" s="36"/>
      <c r="F68" s="36"/>
      <c r="G68" s="36"/>
      <c r="H68" s="36"/>
      <c r="I68" s="36"/>
      <c r="J68" s="36"/>
      <c r="K68" s="37"/>
    </row>
    <row r="69" spans="2:11" s="34" customFormat="1" ht="6.75" customHeight="1">
      <c r="B69" s="59"/>
      <c r="C69" s="60"/>
      <c r="D69" s="60"/>
      <c r="E69" s="60"/>
      <c r="F69" s="60"/>
      <c r="G69" s="60"/>
      <c r="H69" s="60"/>
      <c r="I69" s="60"/>
      <c r="J69" s="60"/>
      <c r="K69" s="61"/>
    </row>
    <row r="73" spans="2:12" s="34" customFormat="1" ht="6.75" customHeight="1">
      <c r="B73" s="62"/>
      <c r="C73" s="63"/>
      <c r="D73" s="63"/>
      <c r="E73" s="63"/>
      <c r="F73" s="63"/>
      <c r="G73" s="63"/>
      <c r="H73" s="63"/>
      <c r="I73" s="63"/>
      <c r="J73" s="63"/>
      <c r="K73" s="63"/>
      <c r="L73" s="35"/>
    </row>
    <row r="74" spans="2:12" s="34" customFormat="1" ht="36.75" customHeight="1">
      <c r="B74" s="35"/>
      <c r="C74" s="83" t="s">
        <v>58</v>
      </c>
      <c r="L74" s="35"/>
    </row>
    <row r="75" spans="2:12" s="34" customFormat="1" ht="6.75" customHeight="1">
      <c r="B75" s="35"/>
      <c r="L75" s="35"/>
    </row>
    <row r="76" spans="2:12" s="34" customFormat="1" ht="14.25" customHeight="1">
      <c r="B76" s="35"/>
      <c r="C76" s="84" t="s">
        <v>12</v>
      </c>
      <c r="L76" s="35"/>
    </row>
    <row r="77" spans="2:12" s="34" customFormat="1" ht="22.5" customHeight="1">
      <c r="B77" s="35"/>
      <c r="E77" s="602" t="str">
        <f>E7</f>
        <v>Revitalizace koupaliště Lhotka, Praha 4</v>
      </c>
      <c r="F77" s="603"/>
      <c r="G77" s="603"/>
      <c r="H77" s="603"/>
      <c r="L77" s="35"/>
    </row>
    <row r="78" spans="2:12" s="34" customFormat="1" ht="14.25" customHeight="1">
      <c r="B78" s="35"/>
      <c r="C78" s="84" t="s">
        <v>13</v>
      </c>
      <c r="L78" s="35"/>
    </row>
    <row r="79" spans="2:12" s="34" customFormat="1" ht="23.25" customHeight="1">
      <c r="B79" s="35"/>
      <c r="E79" s="604" t="str">
        <f>E9</f>
        <v>02 - rozvody plynu</v>
      </c>
      <c r="F79" s="603"/>
      <c r="G79" s="603"/>
      <c r="H79" s="603"/>
      <c r="L79" s="35"/>
    </row>
    <row r="80" spans="2:12" s="34" customFormat="1" ht="6.75" customHeight="1">
      <c r="B80" s="35"/>
      <c r="L80" s="35"/>
    </row>
    <row r="81" spans="2:12" s="34" customFormat="1" ht="18" customHeight="1">
      <c r="B81" s="35"/>
      <c r="C81" s="84" t="s">
        <v>18</v>
      </c>
      <c r="F81" s="85" t="str">
        <f>F12</f>
        <v>Praha</v>
      </c>
      <c r="I81" s="84" t="s">
        <v>20</v>
      </c>
      <c r="J81" s="86" t="str">
        <f>IF(J12="","",J12)</f>
        <v>4.7.2016</v>
      </c>
      <c r="L81" s="35"/>
    </row>
    <row r="82" spans="2:12" s="34" customFormat="1" ht="6.75" customHeight="1">
      <c r="B82" s="35"/>
      <c r="L82" s="35"/>
    </row>
    <row r="83" spans="2:12" s="34" customFormat="1" ht="15">
      <c r="B83" s="35"/>
      <c r="C83" s="84" t="s">
        <v>21</v>
      </c>
      <c r="F83" s="85" t="str">
        <f>E15</f>
        <v>Městská část Praha 4, Antala Staška 2059/80b</v>
      </c>
      <c r="I83" s="84" t="s">
        <v>26</v>
      </c>
      <c r="J83" s="85" t="str">
        <f>E21</f>
        <v> </v>
      </c>
      <c r="L83" s="35"/>
    </row>
    <row r="84" spans="2:12" s="34" customFormat="1" ht="14.25" customHeight="1">
      <c r="B84" s="35"/>
      <c r="C84" s="84" t="s">
        <v>25</v>
      </c>
      <c r="F84" s="85" t="str">
        <f>IF(E18="","",E18)</f>
        <v> </v>
      </c>
      <c r="L84" s="35"/>
    </row>
    <row r="85" spans="2:12" s="34" customFormat="1" ht="9.75" customHeight="1">
      <c r="B85" s="35"/>
      <c r="L85" s="35"/>
    </row>
    <row r="86" spans="2:20" s="95" customFormat="1" ht="29.25" customHeight="1">
      <c r="B86" s="87"/>
      <c r="C86" s="88" t="s">
        <v>59</v>
      </c>
      <c r="D86" s="89" t="s">
        <v>60</v>
      </c>
      <c r="E86" s="89" t="s">
        <v>61</v>
      </c>
      <c r="F86" s="89" t="s">
        <v>62</v>
      </c>
      <c r="G86" s="89" t="s">
        <v>63</v>
      </c>
      <c r="H86" s="89" t="s">
        <v>64</v>
      </c>
      <c r="I86" s="90" t="s">
        <v>65</v>
      </c>
      <c r="J86" s="89" t="s">
        <v>44</v>
      </c>
      <c r="K86" s="91" t="s">
        <v>66</v>
      </c>
      <c r="L86" s="87"/>
      <c r="M86" s="92" t="s">
        <v>67</v>
      </c>
      <c r="N86" s="93" t="s">
        <v>33</v>
      </c>
      <c r="O86" s="93" t="s">
        <v>68</v>
      </c>
      <c r="P86" s="93" t="s">
        <v>69</v>
      </c>
      <c r="Q86" s="93" t="s">
        <v>70</v>
      </c>
      <c r="R86" s="93" t="s">
        <v>71</v>
      </c>
      <c r="S86" s="93" t="s">
        <v>72</v>
      </c>
      <c r="T86" s="94" t="s">
        <v>73</v>
      </c>
    </row>
    <row r="87" spans="2:63" s="34" customFormat="1" ht="29.25" customHeight="1">
      <c r="B87" s="35"/>
      <c r="C87" s="96" t="s">
        <v>45</v>
      </c>
      <c r="J87" s="97">
        <f>BK87</f>
        <v>0</v>
      </c>
      <c r="L87" s="35"/>
      <c r="M87" s="98"/>
      <c r="N87" s="44"/>
      <c r="O87" s="44"/>
      <c r="P87" s="99" t="e">
        <f>P88+P147+P196+P200</f>
        <v>#REF!</v>
      </c>
      <c r="Q87" s="44"/>
      <c r="R87" s="99" t="e">
        <f>R88+R147+R196+R200</f>
        <v>#REF!</v>
      </c>
      <c r="S87" s="44"/>
      <c r="T87" s="100" t="e">
        <f>T88+T147+T196+T200</f>
        <v>#REF!</v>
      </c>
      <c r="AT87" s="24" t="s">
        <v>74</v>
      </c>
      <c r="AU87" s="24" t="s">
        <v>46</v>
      </c>
      <c r="BK87" s="101">
        <f>BK88+BK147+BK196+BK200</f>
        <v>0</v>
      </c>
    </row>
    <row r="88" spans="2:63" s="103" customFormat="1" ht="36.75" customHeight="1">
      <c r="B88" s="102"/>
      <c r="D88" s="104" t="s">
        <v>74</v>
      </c>
      <c r="E88" s="105" t="s">
        <v>481</v>
      </c>
      <c r="F88" s="105" t="s">
        <v>482</v>
      </c>
      <c r="J88" s="106">
        <f>BK88</f>
        <v>0</v>
      </c>
      <c r="L88" s="102"/>
      <c r="M88" s="107"/>
      <c r="N88" s="108"/>
      <c r="O88" s="108"/>
      <c r="P88" s="109">
        <f>P89+P119+P123+P142</f>
        <v>186.94317999999998</v>
      </c>
      <c r="Q88" s="108"/>
      <c r="R88" s="109">
        <f>R89+R119+R123+R142</f>
        <v>0.13534000000000002</v>
      </c>
      <c r="S88" s="108"/>
      <c r="T88" s="110">
        <f>T89+T119+T123+T142</f>
        <v>0</v>
      </c>
      <c r="AR88" s="104" t="s">
        <v>81</v>
      </c>
      <c r="AT88" s="111" t="s">
        <v>74</v>
      </c>
      <c r="AU88" s="111" t="s">
        <v>77</v>
      </c>
      <c r="AY88" s="104" t="s">
        <v>78</v>
      </c>
      <c r="BK88" s="112">
        <f>BK89+BK119+BK123+BK142</f>
        <v>0</v>
      </c>
    </row>
    <row r="89" spans="2:63" s="103" customFormat="1" ht="19.5" customHeight="1">
      <c r="B89" s="102"/>
      <c r="D89" s="113" t="s">
        <v>74</v>
      </c>
      <c r="E89" s="114" t="s">
        <v>81</v>
      </c>
      <c r="F89" s="114" t="s">
        <v>483</v>
      </c>
      <c r="J89" s="115">
        <f>BK89</f>
        <v>0</v>
      </c>
      <c r="L89" s="102"/>
      <c r="M89" s="107"/>
      <c r="N89" s="108"/>
      <c r="O89" s="108"/>
      <c r="P89" s="109">
        <f>SUM(P90:P118)</f>
        <v>145.839</v>
      </c>
      <c r="Q89" s="108"/>
      <c r="R89" s="109">
        <f>SUM(R90:R118)</f>
        <v>0</v>
      </c>
      <c r="S89" s="108"/>
      <c r="T89" s="110">
        <f>SUM(T90:T118)</f>
        <v>0</v>
      </c>
      <c r="AR89" s="104" t="s">
        <v>81</v>
      </c>
      <c r="AT89" s="111" t="s">
        <v>74</v>
      </c>
      <c r="AU89" s="111" t="s">
        <v>81</v>
      </c>
      <c r="AY89" s="104" t="s">
        <v>78</v>
      </c>
      <c r="BK89" s="112">
        <f>SUM(BK90:BK118)</f>
        <v>0</v>
      </c>
    </row>
    <row r="90" spans="2:65" s="34" customFormat="1" ht="22.5" customHeight="1">
      <c r="B90" s="35"/>
      <c r="C90" s="116" t="s">
        <v>81</v>
      </c>
      <c r="D90" s="116" t="s">
        <v>82</v>
      </c>
      <c r="E90" s="117" t="s">
        <v>484</v>
      </c>
      <c r="F90" s="118" t="s">
        <v>485</v>
      </c>
      <c r="G90" s="119" t="s">
        <v>486</v>
      </c>
      <c r="H90" s="120">
        <v>54</v>
      </c>
      <c r="I90" s="5"/>
      <c r="J90" s="121">
        <f>ROUND(I90*H90,2)</f>
        <v>0</v>
      </c>
      <c r="K90" s="118" t="s">
        <v>86</v>
      </c>
      <c r="L90" s="35"/>
      <c r="M90" s="122" t="s">
        <v>16</v>
      </c>
      <c r="N90" s="123" t="s">
        <v>34</v>
      </c>
      <c r="O90" s="124">
        <v>2.32</v>
      </c>
      <c r="P90" s="124">
        <f>O90*H90</f>
        <v>125.27999999999999</v>
      </c>
      <c r="Q90" s="124">
        <v>0</v>
      </c>
      <c r="R90" s="124">
        <f>Q90*H90</f>
        <v>0</v>
      </c>
      <c r="S90" s="124">
        <v>0</v>
      </c>
      <c r="T90" s="125">
        <f>S90*H90</f>
        <v>0</v>
      </c>
      <c r="AR90" s="24" t="s">
        <v>106</v>
      </c>
      <c r="AT90" s="24" t="s">
        <v>82</v>
      </c>
      <c r="AU90" s="24" t="s">
        <v>8</v>
      </c>
      <c r="AY90" s="24" t="s">
        <v>78</v>
      </c>
      <c r="BE90" s="126">
        <f>IF(N90="základní",J90,0)</f>
        <v>0</v>
      </c>
      <c r="BF90" s="126">
        <f>IF(N90="snížená",J90,0)</f>
        <v>0</v>
      </c>
      <c r="BG90" s="126">
        <f>IF(N90="zákl. přenesená",J90,0)</f>
        <v>0</v>
      </c>
      <c r="BH90" s="126">
        <f>IF(N90="sníž. přenesená",J90,0)</f>
        <v>0</v>
      </c>
      <c r="BI90" s="126">
        <f>IF(N90="nulová",J90,0)</f>
        <v>0</v>
      </c>
      <c r="BJ90" s="24" t="s">
        <v>81</v>
      </c>
      <c r="BK90" s="126">
        <f>ROUND(I90*H90,2)</f>
        <v>0</v>
      </c>
      <c r="BL90" s="24" t="s">
        <v>106</v>
      </c>
      <c r="BM90" s="24" t="s">
        <v>487</v>
      </c>
    </row>
    <row r="91" spans="2:47" s="34" customFormat="1" ht="30" customHeight="1">
      <c r="B91" s="35"/>
      <c r="D91" s="127" t="s">
        <v>89</v>
      </c>
      <c r="F91" s="128" t="s">
        <v>488</v>
      </c>
      <c r="I91" s="16"/>
      <c r="L91" s="35"/>
      <c r="M91" s="129"/>
      <c r="N91" s="36"/>
      <c r="O91" s="36"/>
      <c r="P91" s="36"/>
      <c r="Q91" s="36"/>
      <c r="R91" s="36"/>
      <c r="S91" s="36"/>
      <c r="T91" s="130"/>
      <c r="AT91" s="24" t="s">
        <v>89</v>
      </c>
      <c r="AU91" s="24" t="s">
        <v>8</v>
      </c>
    </row>
    <row r="92" spans="2:51" s="139" customFormat="1" ht="22.5" customHeight="1">
      <c r="B92" s="138"/>
      <c r="D92" s="140" t="s">
        <v>91</v>
      </c>
      <c r="E92" s="141" t="s">
        <v>16</v>
      </c>
      <c r="F92" s="142" t="s">
        <v>489</v>
      </c>
      <c r="H92" s="143">
        <v>54</v>
      </c>
      <c r="I92" s="20"/>
      <c r="L92" s="138"/>
      <c r="M92" s="144"/>
      <c r="N92" s="145"/>
      <c r="O92" s="145"/>
      <c r="P92" s="145"/>
      <c r="Q92" s="145"/>
      <c r="R92" s="145"/>
      <c r="S92" s="145"/>
      <c r="T92" s="146"/>
      <c r="AT92" s="147" t="s">
        <v>91</v>
      </c>
      <c r="AU92" s="147" t="s">
        <v>8</v>
      </c>
      <c r="AV92" s="139" t="s">
        <v>8</v>
      </c>
      <c r="AW92" s="139" t="s">
        <v>93</v>
      </c>
      <c r="AX92" s="139" t="s">
        <v>81</v>
      </c>
      <c r="AY92" s="147" t="s">
        <v>78</v>
      </c>
    </row>
    <row r="93" spans="2:65" s="34" customFormat="1" ht="22.5" customHeight="1">
      <c r="B93" s="35"/>
      <c r="C93" s="116" t="s">
        <v>8</v>
      </c>
      <c r="D93" s="116" t="s">
        <v>82</v>
      </c>
      <c r="E93" s="117" t="s">
        <v>490</v>
      </c>
      <c r="F93" s="118" t="s">
        <v>491</v>
      </c>
      <c r="G93" s="119" t="s">
        <v>486</v>
      </c>
      <c r="H93" s="120">
        <v>54</v>
      </c>
      <c r="I93" s="5"/>
      <c r="J93" s="121">
        <f>ROUND(I93*H93,2)</f>
        <v>0</v>
      </c>
      <c r="K93" s="118" t="s">
        <v>86</v>
      </c>
      <c r="L93" s="35"/>
      <c r="M93" s="122" t="s">
        <v>16</v>
      </c>
      <c r="N93" s="123" t="s">
        <v>34</v>
      </c>
      <c r="O93" s="124">
        <v>0.074</v>
      </c>
      <c r="P93" s="124">
        <f>O93*H93</f>
        <v>3.996</v>
      </c>
      <c r="Q93" s="124">
        <v>0</v>
      </c>
      <c r="R93" s="124">
        <f>Q93*H93</f>
        <v>0</v>
      </c>
      <c r="S93" s="124">
        <v>0</v>
      </c>
      <c r="T93" s="125">
        <f>S93*H93</f>
        <v>0</v>
      </c>
      <c r="AR93" s="24" t="s">
        <v>106</v>
      </c>
      <c r="AT93" s="24" t="s">
        <v>82</v>
      </c>
      <c r="AU93" s="24" t="s">
        <v>8</v>
      </c>
      <c r="AY93" s="24" t="s">
        <v>78</v>
      </c>
      <c r="BE93" s="126">
        <f>IF(N93="základní",J93,0)</f>
        <v>0</v>
      </c>
      <c r="BF93" s="126">
        <f>IF(N93="snížená",J93,0)</f>
        <v>0</v>
      </c>
      <c r="BG93" s="126">
        <f>IF(N93="zákl. přenesená",J93,0)</f>
        <v>0</v>
      </c>
      <c r="BH93" s="126">
        <f>IF(N93="sníž. přenesená",J93,0)</f>
        <v>0</v>
      </c>
      <c r="BI93" s="126">
        <f>IF(N93="nulová",J93,0)</f>
        <v>0</v>
      </c>
      <c r="BJ93" s="24" t="s">
        <v>81</v>
      </c>
      <c r="BK93" s="126">
        <f>ROUND(I93*H93,2)</f>
        <v>0</v>
      </c>
      <c r="BL93" s="24" t="s">
        <v>106</v>
      </c>
      <c r="BM93" s="24" t="s">
        <v>492</v>
      </c>
    </row>
    <row r="94" spans="2:47" s="34" customFormat="1" ht="30" customHeight="1">
      <c r="B94" s="35"/>
      <c r="D94" s="127" t="s">
        <v>89</v>
      </c>
      <c r="F94" s="128" t="s">
        <v>493</v>
      </c>
      <c r="I94" s="16"/>
      <c r="L94" s="35"/>
      <c r="M94" s="129"/>
      <c r="N94" s="36"/>
      <c r="O94" s="36"/>
      <c r="P94" s="36"/>
      <c r="Q94" s="36"/>
      <c r="R94" s="36"/>
      <c r="S94" s="36"/>
      <c r="T94" s="130"/>
      <c r="AT94" s="24" t="s">
        <v>89</v>
      </c>
      <c r="AU94" s="24" t="s">
        <v>8</v>
      </c>
    </row>
    <row r="95" spans="2:51" s="132" customFormat="1" ht="22.5" customHeight="1">
      <c r="B95" s="131"/>
      <c r="D95" s="127" t="s">
        <v>91</v>
      </c>
      <c r="E95" s="133" t="s">
        <v>16</v>
      </c>
      <c r="F95" s="134" t="s">
        <v>494</v>
      </c>
      <c r="H95" s="133" t="s">
        <v>16</v>
      </c>
      <c r="I95" s="21"/>
      <c r="L95" s="131"/>
      <c r="M95" s="135"/>
      <c r="N95" s="136"/>
      <c r="O95" s="136"/>
      <c r="P95" s="136"/>
      <c r="Q95" s="136"/>
      <c r="R95" s="136"/>
      <c r="S95" s="136"/>
      <c r="T95" s="137"/>
      <c r="AT95" s="133" t="s">
        <v>91</v>
      </c>
      <c r="AU95" s="133" t="s">
        <v>8</v>
      </c>
      <c r="AV95" s="132" t="s">
        <v>81</v>
      </c>
      <c r="AW95" s="132" t="s">
        <v>93</v>
      </c>
      <c r="AX95" s="132" t="s">
        <v>77</v>
      </c>
      <c r="AY95" s="133" t="s">
        <v>78</v>
      </c>
    </row>
    <row r="96" spans="2:51" s="139" customFormat="1" ht="22.5" customHeight="1">
      <c r="B96" s="138"/>
      <c r="D96" s="140" t="s">
        <v>91</v>
      </c>
      <c r="E96" s="141" t="s">
        <v>16</v>
      </c>
      <c r="F96" s="142" t="s">
        <v>381</v>
      </c>
      <c r="H96" s="143">
        <v>54</v>
      </c>
      <c r="I96" s="20"/>
      <c r="L96" s="138"/>
      <c r="M96" s="144"/>
      <c r="N96" s="145"/>
      <c r="O96" s="145"/>
      <c r="P96" s="145"/>
      <c r="Q96" s="145"/>
      <c r="R96" s="145"/>
      <c r="S96" s="145"/>
      <c r="T96" s="146"/>
      <c r="AT96" s="147" t="s">
        <v>91</v>
      </c>
      <c r="AU96" s="147" t="s">
        <v>8</v>
      </c>
      <c r="AV96" s="139" t="s">
        <v>8</v>
      </c>
      <c r="AW96" s="139" t="s">
        <v>93</v>
      </c>
      <c r="AX96" s="139" t="s">
        <v>81</v>
      </c>
      <c r="AY96" s="147" t="s">
        <v>78</v>
      </c>
    </row>
    <row r="97" spans="2:65" s="34" customFormat="1" ht="22.5" customHeight="1">
      <c r="B97" s="35"/>
      <c r="C97" s="116" t="s">
        <v>101</v>
      </c>
      <c r="D97" s="116" t="s">
        <v>82</v>
      </c>
      <c r="E97" s="117" t="s">
        <v>495</v>
      </c>
      <c r="F97" s="118" t="s">
        <v>496</v>
      </c>
      <c r="G97" s="119" t="s">
        <v>486</v>
      </c>
      <c r="H97" s="120">
        <v>27</v>
      </c>
      <c r="I97" s="5"/>
      <c r="J97" s="121">
        <f>ROUND(I97*H97,2)</f>
        <v>0</v>
      </c>
      <c r="K97" s="118" t="s">
        <v>86</v>
      </c>
      <c r="L97" s="35"/>
      <c r="M97" s="122" t="s">
        <v>16</v>
      </c>
      <c r="N97" s="123" t="s">
        <v>34</v>
      </c>
      <c r="O97" s="124">
        <v>0.083</v>
      </c>
      <c r="P97" s="124">
        <f>O97*H97</f>
        <v>2.241</v>
      </c>
      <c r="Q97" s="124">
        <v>0</v>
      </c>
      <c r="R97" s="124">
        <f>Q97*H97</f>
        <v>0</v>
      </c>
      <c r="S97" s="124">
        <v>0</v>
      </c>
      <c r="T97" s="125">
        <f>S97*H97</f>
        <v>0</v>
      </c>
      <c r="AR97" s="24" t="s">
        <v>106</v>
      </c>
      <c r="AT97" s="24" t="s">
        <v>82</v>
      </c>
      <c r="AU97" s="24" t="s">
        <v>8</v>
      </c>
      <c r="AY97" s="24" t="s">
        <v>78</v>
      </c>
      <c r="BE97" s="126">
        <f>IF(N97="základní",J97,0)</f>
        <v>0</v>
      </c>
      <c r="BF97" s="126">
        <f>IF(N97="snížená",J97,0)</f>
        <v>0</v>
      </c>
      <c r="BG97" s="126">
        <f>IF(N97="zákl. přenesená",J97,0)</f>
        <v>0</v>
      </c>
      <c r="BH97" s="126">
        <f>IF(N97="sníž. přenesená",J97,0)</f>
        <v>0</v>
      </c>
      <c r="BI97" s="126">
        <f>IF(N97="nulová",J97,0)</f>
        <v>0</v>
      </c>
      <c r="BJ97" s="24" t="s">
        <v>81</v>
      </c>
      <c r="BK97" s="126">
        <f>ROUND(I97*H97,2)</f>
        <v>0</v>
      </c>
      <c r="BL97" s="24" t="s">
        <v>106</v>
      </c>
      <c r="BM97" s="24" t="s">
        <v>497</v>
      </c>
    </row>
    <row r="98" spans="2:47" s="34" customFormat="1" ht="42" customHeight="1">
      <c r="B98" s="35"/>
      <c r="D98" s="127" t="s">
        <v>89</v>
      </c>
      <c r="F98" s="128" t="s">
        <v>498</v>
      </c>
      <c r="I98" s="16"/>
      <c r="L98" s="35"/>
      <c r="M98" s="129"/>
      <c r="N98" s="36"/>
      <c r="O98" s="36"/>
      <c r="P98" s="36"/>
      <c r="Q98" s="36"/>
      <c r="R98" s="36"/>
      <c r="S98" s="36"/>
      <c r="T98" s="130"/>
      <c r="AT98" s="24" t="s">
        <v>89</v>
      </c>
      <c r="AU98" s="24" t="s">
        <v>8</v>
      </c>
    </row>
    <row r="99" spans="2:51" s="132" customFormat="1" ht="22.5" customHeight="1">
      <c r="B99" s="131"/>
      <c r="D99" s="127" t="s">
        <v>91</v>
      </c>
      <c r="E99" s="133" t="s">
        <v>16</v>
      </c>
      <c r="F99" s="134" t="s">
        <v>499</v>
      </c>
      <c r="H99" s="133" t="s">
        <v>16</v>
      </c>
      <c r="I99" s="21"/>
      <c r="L99" s="131"/>
      <c r="M99" s="135"/>
      <c r="N99" s="136"/>
      <c r="O99" s="136"/>
      <c r="P99" s="136"/>
      <c r="Q99" s="136"/>
      <c r="R99" s="136"/>
      <c r="S99" s="136"/>
      <c r="T99" s="137"/>
      <c r="AT99" s="133" t="s">
        <v>91</v>
      </c>
      <c r="AU99" s="133" t="s">
        <v>8</v>
      </c>
      <c r="AV99" s="132" t="s">
        <v>81</v>
      </c>
      <c r="AW99" s="132" t="s">
        <v>93</v>
      </c>
      <c r="AX99" s="132" t="s">
        <v>77</v>
      </c>
      <c r="AY99" s="133" t="s">
        <v>78</v>
      </c>
    </row>
    <row r="100" spans="2:51" s="139" customFormat="1" ht="22.5" customHeight="1">
      <c r="B100" s="138"/>
      <c r="D100" s="140" t="s">
        <v>91</v>
      </c>
      <c r="E100" s="141" t="s">
        <v>16</v>
      </c>
      <c r="F100" s="142" t="s">
        <v>500</v>
      </c>
      <c r="H100" s="143">
        <v>27</v>
      </c>
      <c r="I100" s="20"/>
      <c r="L100" s="138"/>
      <c r="M100" s="144"/>
      <c r="N100" s="145"/>
      <c r="O100" s="145"/>
      <c r="P100" s="145"/>
      <c r="Q100" s="145"/>
      <c r="R100" s="145"/>
      <c r="S100" s="145"/>
      <c r="T100" s="146"/>
      <c r="AT100" s="147" t="s">
        <v>91</v>
      </c>
      <c r="AU100" s="147" t="s">
        <v>8</v>
      </c>
      <c r="AV100" s="139" t="s">
        <v>8</v>
      </c>
      <c r="AW100" s="139" t="s">
        <v>93</v>
      </c>
      <c r="AX100" s="139" t="s">
        <v>81</v>
      </c>
      <c r="AY100" s="147" t="s">
        <v>78</v>
      </c>
    </row>
    <row r="101" spans="2:65" s="34" customFormat="1" ht="22.5" customHeight="1">
      <c r="B101" s="35"/>
      <c r="C101" s="116" t="s">
        <v>106</v>
      </c>
      <c r="D101" s="116" t="s">
        <v>82</v>
      </c>
      <c r="E101" s="117" t="s">
        <v>501</v>
      </c>
      <c r="F101" s="118" t="s">
        <v>502</v>
      </c>
      <c r="G101" s="119" t="s">
        <v>486</v>
      </c>
      <c r="H101" s="120">
        <v>27</v>
      </c>
      <c r="I101" s="5"/>
      <c r="J101" s="121">
        <f>ROUND(I101*H101,2)</f>
        <v>0</v>
      </c>
      <c r="K101" s="118" t="s">
        <v>86</v>
      </c>
      <c r="L101" s="35"/>
      <c r="M101" s="122" t="s">
        <v>16</v>
      </c>
      <c r="N101" s="123" t="s">
        <v>34</v>
      </c>
      <c r="O101" s="124">
        <v>0.009</v>
      </c>
      <c r="P101" s="124">
        <f>O101*H101</f>
        <v>0.243</v>
      </c>
      <c r="Q101" s="124">
        <v>0</v>
      </c>
      <c r="R101" s="124">
        <f>Q101*H101</f>
        <v>0</v>
      </c>
      <c r="S101" s="124">
        <v>0</v>
      </c>
      <c r="T101" s="125">
        <f>S101*H101</f>
        <v>0</v>
      </c>
      <c r="AR101" s="24" t="s">
        <v>106</v>
      </c>
      <c r="AT101" s="24" t="s">
        <v>82</v>
      </c>
      <c r="AU101" s="24" t="s">
        <v>8</v>
      </c>
      <c r="AY101" s="24" t="s">
        <v>78</v>
      </c>
      <c r="BE101" s="126">
        <f>IF(N101="základní",J101,0)</f>
        <v>0</v>
      </c>
      <c r="BF101" s="126">
        <f>IF(N101="snížená",J101,0)</f>
        <v>0</v>
      </c>
      <c r="BG101" s="126">
        <f>IF(N101="zákl. přenesená",J101,0)</f>
        <v>0</v>
      </c>
      <c r="BH101" s="126">
        <f>IF(N101="sníž. přenesená",J101,0)</f>
        <v>0</v>
      </c>
      <c r="BI101" s="126">
        <f>IF(N101="nulová",J101,0)</f>
        <v>0</v>
      </c>
      <c r="BJ101" s="24" t="s">
        <v>81</v>
      </c>
      <c r="BK101" s="126">
        <f>ROUND(I101*H101,2)</f>
        <v>0</v>
      </c>
      <c r="BL101" s="24" t="s">
        <v>106</v>
      </c>
      <c r="BM101" s="24" t="s">
        <v>503</v>
      </c>
    </row>
    <row r="102" spans="2:47" s="34" customFormat="1" ht="22.5" customHeight="1">
      <c r="B102" s="35"/>
      <c r="D102" s="127" t="s">
        <v>89</v>
      </c>
      <c r="F102" s="128" t="s">
        <v>502</v>
      </c>
      <c r="I102" s="16"/>
      <c r="L102" s="35"/>
      <c r="M102" s="129"/>
      <c r="N102" s="36"/>
      <c r="O102" s="36"/>
      <c r="P102" s="36"/>
      <c r="Q102" s="36"/>
      <c r="R102" s="36"/>
      <c r="S102" s="36"/>
      <c r="T102" s="130"/>
      <c r="AT102" s="24" t="s">
        <v>89</v>
      </c>
      <c r="AU102" s="24" t="s">
        <v>8</v>
      </c>
    </row>
    <row r="103" spans="2:51" s="132" customFormat="1" ht="22.5" customHeight="1">
      <c r="B103" s="131"/>
      <c r="D103" s="127" t="s">
        <v>91</v>
      </c>
      <c r="E103" s="133" t="s">
        <v>16</v>
      </c>
      <c r="F103" s="134" t="s">
        <v>499</v>
      </c>
      <c r="H103" s="133" t="s">
        <v>16</v>
      </c>
      <c r="I103" s="21"/>
      <c r="L103" s="131"/>
      <c r="M103" s="135"/>
      <c r="N103" s="136"/>
      <c r="O103" s="136"/>
      <c r="P103" s="136"/>
      <c r="Q103" s="136"/>
      <c r="R103" s="136"/>
      <c r="S103" s="136"/>
      <c r="T103" s="137"/>
      <c r="AT103" s="133" t="s">
        <v>91</v>
      </c>
      <c r="AU103" s="133" t="s">
        <v>8</v>
      </c>
      <c r="AV103" s="132" t="s">
        <v>81</v>
      </c>
      <c r="AW103" s="132" t="s">
        <v>93</v>
      </c>
      <c r="AX103" s="132" t="s">
        <v>77</v>
      </c>
      <c r="AY103" s="133" t="s">
        <v>78</v>
      </c>
    </row>
    <row r="104" spans="2:51" s="139" customFormat="1" ht="22.5" customHeight="1">
      <c r="B104" s="138"/>
      <c r="D104" s="140" t="s">
        <v>91</v>
      </c>
      <c r="E104" s="141" t="s">
        <v>16</v>
      </c>
      <c r="F104" s="142" t="s">
        <v>229</v>
      </c>
      <c r="H104" s="143">
        <v>27</v>
      </c>
      <c r="I104" s="20"/>
      <c r="L104" s="138"/>
      <c r="M104" s="144"/>
      <c r="N104" s="145"/>
      <c r="O104" s="145"/>
      <c r="P104" s="145"/>
      <c r="Q104" s="145"/>
      <c r="R104" s="145"/>
      <c r="S104" s="145"/>
      <c r="T104" s="146"/>
      <c r="AT104" s="147" t="s">
        <v>91</v>
      </c>
      <c r="AU104" s="147" t="s">
        <v>8</v>
      </c>
      <c r="AV104" s="139" t="s">
        <v>8</v>
      </c>
      <c r="AW104" s="139" t="s">
        <v>93</v>
      </c>
      <c r="AX104" s="139" t="s">
        <v>81</v>
      </c>
      <c r="AY104" s="147" t="s">
        <v>78</v>
      </c>
    </row>
    <row r="105" spans="2:65" s="34" customFormat="1" ht="22.5" customHeight="1">
      <c r="B105" s="35"/>
      <c r="C105" s="116" t="s">
        <v>111</v>
      </c>
      <c r="D105" s="116" t="s">
        <v>82</v>
      </c>
      <c r="E105" s="117" t="s">
        <v>504</v>
      </c>
      <c r="F105" s="118" t="s">
        <v>505</v>
      </c>
      <c r="G105" s="119" t="s">
        <v>141</v>
      </c>
      <c r="H105" s="120">
        <v>55.458</v>
      </c>
      <c r="I105" s="5"/>
      <c r="J105" s="121">
        <f>ROUND(I105*H105,2)</f>
        <v>0</v>
      </c>
      <c r="K105" s="118" t="s">
        <v>86</v>
      </c>
      <c r="L105" s="35"/>
      <c r="M105" s="122" t="s">
        <v>16</v>
      </c>
      <c r="N105" s="123" t="s">
        <v>34</v>
      </c>
      <c r="O105" s="124">
        <v>0</v>
      </c>
      <c r="P105" s="124">
        <f>O105*H105</f>
        <v>0</v>
      </c>
      <c r="Q105" s="124">
        <v>0</v>
      </c>
      <c r="R105" s="124">
        <f>Q105*H105</f>
        <v>0</v>
      </c>
      <c r="S105" s="124">
        <v>0</v>
      </c>
      <c r="T105" s="125">
        <f>S105*H105</f>
        <v>0</v>
      </c>
      <c r="AR105" s="24" t="s">
        <v>106</v>
      </c>
      <c r="AT105" s="24" t="s">
        <v>82</v>
      </c>
      <c r="AU105" s="24" t="s">
        <v>8</v>
      </c>
      <c r="AY105" s="24" t="s">
        <v>78</v>
      </c>
      <c r="BE105" s="126">
        <f>IF(N105="základní",J105,0)</f>
        <v>0</v>
      </c>
      <c r="BF105" s="126">
        <f>IF(N105="snížená",J105,0)</f>
        <v>0</v>
      </c>
      <c r="BG105" s="126">
        <f>IF(N105="zákl. přenesená",J105,0)</f>
        <v>0</v>
      </c>
      <c r="BH105" s="126">
        <f>IF(N105="sníž. přenesená",J105,0)</f>
        <v>0</v>
      </c>
      <c r="BI105" s="126">
        <f>IF(N105="nulová",J105,0)</f>
        <v>0</v>
      </c>
      <c r="BJ105" s="24" t="s">
        <v>81</v>
      </c>
      <c r="BK105" s="126">
        <f>ROUND(I105*H105,2)</f>
        <v>0</v>
      </c>
      <c r="BL105" s="24" t="s">
        <v>106</v>
      </c>
      <c r="BM105" s="24" t="s">
        <v>506</v>
      </c>
    </row>
    <row r="106" spans="2:47" s="34" customFormat="1" ht="22.5" customHeight="1">
      <c r="B106" s="35"/>
      <c r="D106" s="127" t="s">
        <v>89</v>
      </c>
      <c r="F106" s="128" t="s">
        <v>507</v>
      </c>
      <c r="I106" s="16"/>
      <c r="L106" s="35"/>
      <c r="M106" s="129"/>
      <c r="N106" s="36"/>
      <c r="O106" s="36"/>
      <c r="P106" s="36"/>
      <c r="Q106" s="36"/>
      <c r="R106" s="36"/>
      <c r="S106" s="36"/>
      <c r="T106" s="130"/>
      <c r="AT106" s="24" t="s">
        <v>89</v>
      </c>
      <c r="AU106" s="24" t="s">
        <v>8</v>
      </c>
    </row>
    <row r="107" spans="2:51" s="139" customFormat="1" ht="22.5" customHeight="1">
      <c r="B107" s="138"/>
      <c r="D107" s="127" t="s">
        <v>91</v>
      </c>
      <c r="E107" s="147" t="s">
        <v>16</v>
      </c>
      <c r="F107" s="158" t="s">
        <v>229</v>
      </c>
      <c r="H107" s="159">
        <v>27</v>
      </c>
      <c r="I107" s="20"/>
      <c r="L107" s="138"/>
      <c r="M107" s="144"/>
      <c r="N107" s="145"/>
      <c r="O107" s="145"/>
      <c r="P107" s="145"/>
      <c r="Q107" s="145"/>
      <c r="R107" s="145"/>
      <c r="S107" s="145"/>
      <c r="T107" s="146"/>
      <c r="AT107" s="147" t="s">
        <v>91</v>
      </c>
      <c r="AU107" s="147" t="s">
        <v>8</v>
      </c>
      <c r="AV107" s="139" t="s">
        <v>8</v>
      </c>
      <c r="AW107" s="139" t="s">
        <v>93</v>
      </c>
      <c r="AX107" s="139" t="s">
        <v>81</v>
      </c>
      <c r="AY107" s="147" t="s">
        <v>78</v>
      </c>
    </row>
    <row r="108" spans="2:51" s="139" customFormat="1" ht="22.5" customHeight="1">
      <c r="B108" s="138"/>
      <c r="D108" s="140" t="s">
        <v>91</v>
      </c>
      <c r="F108" s="142" t="s">
        <v>508</v>
      </c>
      <c r="H108" s="143">
        <v>55.458</v>
      </c>
      <c r="I108" s="20"/>
      <c r="L108" s="138"/>
      <c r="M108" s="144"/>
      <c r="N108" s="145"/>
      <c r="O108" s="145"/>
      <c r="P108" s="145"/>
      <c r="Q108" s="145"/>
      <c r="R108" s="145"/>
      <c r="S108" s="145"/>
      <c r="T108" s="146"/>
      <c r="AT108" s="147" t="s">
        <v>91</v>
      </c>
      <c r="AU108" s="147" t="s">
        <v>8</v>
      </c>
      <c r="AV108" s="139" t="s">
        <v>8</v>
      </c>
      <c r="AW108" s="139" t="s">
        <v>11</v>
      </c>
      <c r="AX108" s="139" t="s">
        <v>81</v>
      </c>
      <c r="AY108" s="147" t="s">
        <v>78</v>
      </c>
    </row>
    <row r="109" spans="2:65" s="34" customFormat="1" ht="22.5" customHeight="1">
      <c r="B109" s="35"/>
      <c r="C109" s="116" t="s">
        <v>116</v>
      </c>
      <c r="D109" s="116" t="s">
        <v>82</v>
      </c>
      <c r="E109" s="117" t="s">
        <v>509</v>
      </c>
      <c r="F109" s="118" t="s">
        <v>510</v>
      </c>
      <c r="G109" s="119" t="s">
        <v>486</v>
      </c>
      <c r="H109" s="120">
        <v>27</v>
      </c>
      <c r="I109" s="5"/>
      <c r="J109" s="121">
        <f>ROUND(I109*H109,2)</f>
        <v>0</v>
      </c>
      <c r="K109" s="118" t="s">
        <v>86</v>
      </c>
      <c r="L109" s="35"/>
      <c r="M109" s="122" t="s">
        <v>16</v>
      </c>
      <c r="N109" s="123" t="s">
        <v>34</v>
      </c>
      <c r="O109" s="124">
        <v>0.299</v>
      </c>
      <c r="P109" s="124">
        <f>O109*H109</f>
        <v>8.073</v>
      </c>
      <c r="Q109" s="124">
        <v>0</v>
      </c>
      <c r="R109" s="124">
        <f>Q109*H109</f>
        <v>0</v>
      </c>
      <c r="S109" s="124">
        <v>0</v>
      </c>
      <c r="T109" s="125">
        <f>S109*H109</f>
        <v>0</v>
      </c>
      <c r="AR109" s="24" t="s">
        <v>106</v>
      </c>
      <c r="AT109" s="24" t="s">
        <v>82</v>
      </c>
      <c r="AU109" s="24" t="s">
        <v>8</v>
      </c>
      <c r="AY109" s="24" t="s">
        <v>78</v>
      </c>
      <c r="BE109" s="126">
        <f>IF(N109="základní",J109,0)</f>
        <v>0</v>
      </c>
      <c r="BF109" s="126">
        <f>IF(N109="snížená",J109,0)</f>
        <v>0</v>
      </c>
      <c r="BG109" s="126">
        <f>IF(N109="zákl. přenesená",J109,0)</f>
        <v>0</v>
      </c>
      <c r="BH109" s="126">
        <f>IF(N109="sníž. přenesená",J109,0)</f>
        <v>0</v>
      </c>
      <c r="BI109" s="126">
        <f>IF(N109="nulová",J109,0)</f>
        <v>0</v>
      </c>
      <c r="BJ109" s="24" t="s">
        <v>81</v>
      </c>
      <c r="BK109" s="126">
        <f>ROUND(I109*H109,2)</f>
        <v>0</v>
      </c>
      <c r="BL109" s="24" t="s">
        <v>106</v>
      </c>
      <c r="BM109" s="24" t="s">
        <v>511</v>
      </c>
    </row>
    <row r="110" spans="2:47" s="34" customFormat="1" ht="30" customHeight="1">
      <c r="B110" s="35"/>
      <c r="D110" s="127" t="s">
        <v>89</v>
      </c>
      <c r="F110" s="128" t="s">
        <v>512</v>
      </c>
      <c r="I110" s="16"/>
      <c r="L110" s="35"/>
      <c r="M110" s="129"/>
      <c r="N110" s="36"/>
      <c r="O110" s="36"/>
      <c r="P110" s="36"/>
      <c r="Q110" s="36"/>
      <c r="R110" s="36"/>
      <c r="S110" s="36"/>
      <c r="T110" s="130"/>
      <c r="AT110" s="24" t="s">
        <v>89</v>
      </c>
      <c r="AU110" s="24" t="s">
        <v>8</v>
      </c>
    </row>
    <row r="111" spans="2:51" s="139" customFormat="1" ht="22.5" customHeight="1">
      <c r="B111" s="138"/>
      <c r="D111" s="140" t="s">
        <v>91</v>
      </c>
      <c r="E111" s="141" t="s">
        <v>16</v>
      </c>
      <c r="F111" s="142" t="s">
        <v>513</v>
      </c>
      <c r="H111" s="143">
        <v>27</v>
      </c>
      <c r="I111" s="20"/>
      <c r="L111" s="138"/>
      <c r="M111" s="144"/>
      <c r="N111" s="145"/>
      <c r="O111" s="145"/>
      <c r="P111" s="145"/>
      <c r="Q111" s="145"/>
      <c r="R111" s="145"/>
      <c r="S111" s="145"/>
      <c r="T111" s="146"/>
      <c r="AT111" s="147" t="s">
        <v>91</v>
      </c>
      <c r="AU111" s="147" t="s">
        <v>8</v>
      </c>
      <c r="AV111" s="139" t="s">
        <v>8</v>
      </c>
      <c r="AW111" s="139" t="s">
        <v>93</v>
      </c>
      <c r="AX111" s="139" t="s">
        <v>81</v>
      </c>
      <c r="AY111" s="147" t="s">
        <v>78</v>
      </c>
    </row>
    <row r="112" spans="2:65" s="34" customFormat="1" ht="22.5" customHeight="1">
      <c r="B112" s="35"/>
      <c r="C112" s="116" t="s">
        <v>123</v>
      </c>
      <c r="D112" s="116" t="s">
        <v>82</v>
      </c>
      <c r="E112" s="117" t="s">
        <v>514</v>
      </c>
      <c r="F112" s="118" t="s">
        <v>515</v>
      </c>
      <c r="G112" s="119" t="s">
        <v>486</v>
      </c>
      <c r="H112" s="120">
        <v>21</v>
      </c>
      <c r="I112" s="5"/>
      <c r="J112" s="121">
        <f>ROUND(I112*H112,2)</f>
        <v>0</v>
      </c>
      <c r="K112" s="118" t="s">
        <v>86</v>
      </c>
      <c r="L112" s="35"/>
      <c r="M112" s="122" t="s">
        <v>16</v>
      </c>
      <c r="N112" s="123" t="s">
        <v>34</v>
      </c>
      <c r="O112" s="124">
        <v>0.286</v>
      </c>
      <c r="P112" s="124">
        <f>O112*H112</f>
        <v>6.005999999999999</v>
      </c>
      <c r="Q112" s="124">
        <v>0</v>
      </c>
      <c r="R112" s="124">
        <f>Q112*H112</f>
        <v>0</v>
      </c>
      <c r="S112" s="124">
        <v>0</v>
      </c>
      <c r="T112" s="125">
        <f>S112*H112</f>
        <v>0</v>
      </c>
      <c r="AR112" s="24" t="s">
        <v>106</v>
      </c>
      <c r="AT112" s="24" t="s">
        <v>82</v>
      </c>
      <c r="AU112" s="24" t="s">
        <v>8</v>
      </c>
      <c r="AY112" s="24" t="s">
        <v>78</v>
      </c>
      <c r="BE112" s="126">
        <f>IF(N112="základní",J112,0)</f>
        <v>0</v>
      </c>
      <c r="BF112" s="126">
        <f>IF(N112="snížená",J112,0)</f>
        <v>0</v>
      </c>
      <c r="BG112" s="126">
        <f>IF(N112="zákl. přenesená",J112,0)</f>
        <v>0</v>
      </c>
      <c r="BH112" s="126">
        <f>IF(N112="sníž. přenesená",J112,0)</f>
        <v>0</v>
      </c>
      <c r="BI112" s="126">
        <f>IF(N112="nulová",J112,0)</f>
        <v>0</v>
      </c>
      <c r="BJ112" s="24" t="s">
        <v>81</v>
      </c>
      <c r="BK112" s="126">
        <f>ROUND(I112*H112,2)</f>
        <v>0</v>
      </c>
      <c r="BL112" s="24" t="s">
        <v>106</v>
      </c>
      <c r="BM112" s="24" t="s">
        <v>516</v>
      </c>
    </row>
    <row r="113" spans="2:47" s="34" customFormat="1" ht="42" customHeight="1">
      <c r="B113" s="35"/>
      <c r="D113" s="127" t="s">
        <v>89</v>
      </c>
      <c r="F113" s="128" t="s">
        <v>517</v>
      </c>
      <c r="I113" s="16"/>
      <c r="L113" s="35"/>
      <c r="M113" s="129"/>
      <c r="N113" s="36"/>
      <c r="O113" s="36"/>
      <c r="P113" s="36"/>
      <c r="Q113" s="36"/>
      <c r="R113" s="36"/>
      <c r="S113" s="36"/>
      <c r="T113" s="130"/>
      <c r="AT113" s="24" t="s">
        <v>89</v>
      </c>
      <c r="AU113" s="24" t="s">
        <v>8</v>
      </c>
    </row>
    <row r="114" spans="2:51" s="139" customFormat="1" ht="22.5" customHeight="1">
      <c r="B114" s="138"/>
      <c r="D114" s="140" t="s">
        <v>91</v>
      </c>
      <c r="E114" s="141" t="s">
        <v>16</v>
      </c>
      <c r="F114" s="142" t="s">
        <v>518</v>
      </c>
      <c r="H114" s="143">
        <v>21</v>
      </c>
      <c r="I114" s="20"/>
      <c r="L114" s="138"/>
      <c r="M114" s="144"/>
      <c r="N114" s="145"/>
      <c r="O114" s="145"/>
      <c r="P114" s="145"/>
      <c r="Q114" s="145"/>
      <c r="R114" s="145"/>
      <c r="S114" s="145"/>
      <c r="T114" s="146"/>
      <c r="AT114" s="147" t="s">
        <v>91</v>
      </c>
      <c r="AU114" s="147" t="s">
        <v>8</v>
      </c>
      <c r="AV114" s="139" t="s">
        <v>8</v>
      </c>
      <c r="AW114" s="139" t="s">
        <v>93</v>
      </c>
      <c r="AX114" s="139" t="s">
        <v>81</v>
      </c>
      <c r="AY114" s="147" t="s">
        <v>78</v>
      </c>
    </row>
    <row r="115" spans="2:65" s="34" customFormat="1" ht="22.5" customHeight="1">
      <c r="B115" s="35"/>
      <c r="C115" s="148" t="s">
        <v>128</v>
      </c>
      <c r="D115" s="148" t="s">
        <v>95</v>
      </c>
      <c r="E115" s="149" t="s">
        <v>519</v>
      </c>
      <c r="F115" s="150" t="s">
        <v>520</v>
      </c>
      <c r="G115" s="151" t="s">
        <v>141</v>
      </c>
      <c r="H115" s="152">
        <v>43.134</v>
      </c>
      <c r="I115" s="6"/>
      <c r="J115" s="153">
        <f>ROUND(I115*H115,2)</f>
        <v>0</v>
      </c>
      <c r="K115" s="150" t="s">
        <v>86</v>
      </c>
      <c r="L115" s="154"/>
      <c r="M115" s="155" t="s">
        <v>16</v>
      </c>
      <c r="N115" s="156" t="s">
        <v>34</v>
      </c>
      <c r="O115" s="124">
        <v>0</v>
      </c>
      <c r="P115" s="124">
        <f>O115*H115</f>
        <v>0</v>
      </c>
      <c r="Q115" s="124">
        <v>0</v>
      </c>
      <c r="R115" s="124">
        <f>Q115*H115</f>
        <v>0</v>
      </c>
      <c r="S115" s="124">
        <v>0</v>
      </c>
      <c r="T115" s="125">
        <f>S115*H115</f>
        <v>0</v>
      </c>
      <c r="AR115" s="24" t="s">
        <v>128</v>
      </c>
      <c r="AT115" s="24" t="s">
        <v>95</v>
      </c>
      <c r="AU115" s="24" t="s">
        <v>8</v>
      </c>
      <c r="AY115" s="24" t="s">
        <v>78</v>
      </c>
      <c r="BE115" s="126">
        <f>IF(N115="základní",J115,0)</f>
        <v>0</v>
      </c>
      <c r="BF115" s="126">
        <f>IF(N115="snížená",J115,0)</f>
        <v>0</v>
      </c>
      <c r="BG115" s="126">
        <f>IF(N115="zákl. přenesená",J115,0)</f>
        <v>0</v>
      </c>
      <c r="BH115" s="126">
        <f>IF(N115="sníž. přenesená",J115,0)</f>
        <v>0</v>
      </c>
      <c r="BI115" s="126">
        <f>IF(N115="nulová",J115,0)</f>
        <v>0</v>
      </c>
      <c r="BJ115" s="24" t="s">
        <v>81</v>
      </c>
      <c r="BK115" s="126">
        <f>ROUND(I115*H115,2)</f>
        <v>0</v>
      </c>
      <c r="BL115" s="24" t="s">
        <v>106</v>
      </c>
      <c r="BM115" s="24" t="s">
        <v>521</v>
      </c>
    </row>
    <row r="116" spans="2:47" s="34" customFormat="1" ht="30" customHeight="1">
      <c r="B116" s="35"/>
      <c r="D116" s="127" t="s">
        <v>89</v>
      </c>
      <c r="F116" s="128" t="s">
        <v>522</v>
      </c>
      <c r="I116" s="16"/>
      <c r="L116" s="35"/>
      <c r="M116" s="129"/>
      <c r="N116" s="36"/>
      <c r="O116" s="36"/>
      <c r="P116" s="36"/>
      <c r="Q116" s="36"/>
      <c r="R116" s="36"/>
      <c r="S116" s="36"/>
      <c r="T116" s="130"/>
      <c r="AT116" s="24" t="s">
        <v>89</v>
      </c>
      <c r="AU116" s="24" t="s">
        <v>8</v>
      </c>
    </row>
    <row r="117" spans="2:51" s="139" customFormat="1" ht="22.5" customHeight="1">
      <c r="B117" s="138"/>
      <c r="D117" s="127" t="s">
        <v>91</v>
      </c>
      <c r="E117" s="147" t="s">
        <v>16</v>
      </c>
      <c r="F117" s="158" t="s">
        <v>197</v>
      </c>
      <c r="H117" s="159">
        <v>21</v>
      </c>
      <c r="I117" s="20"/>
      <c r="L117" s="138"/>
      <c r="M117" s="144"/>
      <c r="N117" s="145"/>
      <c r="O117" s="145"/>
      <c r="P117" s="145"/>
      <c r="Q117" s="145"/>
      <c r="R117" s="145"/>
      <c r="S117" s="145"/>
      <c r="T117" s="146"/>
      <c r="AT117" s="147" t="s">
        <v>91</v>
      </c>
      <c r="AU117" s="147" t="s">
        <v>8</v>
      </c>
      <c r="AV117" s="139" t="s">
        <v>8</v>
      </c>
      <c r="AW117" s="139" t="s">
        <v>93</v>
      </c>
      <c r="AX117" s="139" t="s">
        <v>81</v>
      </c>
      <c r="AY117" s="147" t="s">
        <v>78</v>
      </c>
    </row>
    <row r="118" spans="2:51" s="139" customFormat="1" ht="22.5" customHeight="1">
      <c r="B118" s="138"/>
      <c r="D118" s="127" t="s">
        <v>91</v>
      </c>
      <c r="F118" s="158" t="s">
        <v>523</v>
      </c>
      <c r="H118" s="159">
        <v>43.134</v>
      </c>
      <c r="I118" s="20"/>
      <c r="L118" s="138"/>
      <c r="M118" s="144"/>
      <c r="N118" s="145"/>
      <c r="O118" s="145"/>
      <c r="P118" s="145"/>
      <c r="Q118" s="145"/>
      <c r="R118" s="145"/>
      <c r="S118" s="145"/>
      <c r="T118" s="146"/>
      <c r="AT118" s="147" t="s">
        <v>91</v>
      </c>
      <c r="AU118" s="147" t="s">
        <v>8</v>
      </c>
      <c r="AV118" s="139" t="s">
        <v>8</v>
      </c>
      <c r="AW118" s="139" t="s">
        <v>11</v>
      </c>
      <c r="AX118" s="139" t="s">
        <v>81</v>
      </c>
      <c r="AY118" s="147" t="s">
        <v>78</v>
      </c>
    </row>
    <row r="119" spans="2:63" s="103" customFormat="1" ht="29.25" customHeight="1">
      <c r="B119" s="102"/>
      <c r="D119" s="113" t="s">
        <v>74</v>
      </c>
      <c r="E119" s="114" t="s">
        <v>106</v>
      </c>
      <c r="F119" s="114" t="s">
        <v>524</v>
      </c>
      <c r="I119" s="22"/>
      <c r="J119" s="115">
        <f>BK119</f>
        <v>0</v>
      </c>
      <c r="L119" s="102"/>
      <c r="M119" s="107"/>
      <c r="N119" s="108"/>
      <c r="O119" s="108"/>
      <c r="P119" s="109">
        <f>SUM(P120:P122)</f>
        <v>7.901999999999999</v>
      </c>
      <c r="Q119" s="108"/>
      <c r="R119" s="109">
        <f>SUM(R120:R122)</f>
        <v>0</v>
      </c>
      <c r="S119" s="108"/>
      <c r="T119" s="110">
        <f>SUM(T120:T122)</f>
        <v>0</v>
      </c>
      <c r="AR119" s="104" t="s">
        <v>81</v>
      </c>
      <c r="AT119" s="111" t="s">
        <v>74</v>
      </c>
      <c r="AU119" s="111" t="s">
        <v>81</v>
      </c>
      <c r="AY119" s="104" t="s">
        <v>78</v>
      </c>
      <c r="BK119" s="112">
        <f>SUM(BK120:BK122)</f>
        <v>0</v>
      </c>
    </row>
    <row r="120" spans="2:65" s="34" customFormat="1" ht="22.5" customHeight="1">
      <c r="B120" s="35"/>
      <c r="C120" s="116" t="s">
        <v>133</v>
      </c>
      <c r="D120" s="116" t="s">
        <v>82</v>
      </c>
      <c r="E120" s="117" t="s">
        <v>525</v>
      </c>
      <c r="F120" s="118" t="s">
        <v>526</v>
      </c>
      <c r="G120" s="119" t="s">
        <v>486</v>
      </c>
      <c r="H120" s="120">
        <v>6</v>
      </c>
      <c r="I120" s="5"/>
      <c r="J120" s="121">
        <f>ROUND(I120*H120,2)</f>
        <v>0</v>
      </c>
      <c r="K120" s="118" t="s">
        <v>86</v>
      </c>
      <c r="L120" s="35"/>
      <c r="M120" s="122" t="s">
        <v>16</v>
      </c>
      <c r="N120" s="123" t="s">
        <v>34</v>
      </c>
      <c r="O120" s="124">
        <v>1.317</v>
      </c>
      <c r="P120" s="124">
        <f>O120*H120</f>
        <v>7.901999999999999</v>
      </c>
      <c r="Q120" s="124">
        <v>0</v>
      </c>
      <c r="R120" s="124">
        <f>Q120*H120</f>
        <v>0</v>
      </c>
      <c r="S120" s="124">
        <v>0</v>
      </c>
      <c r="T120" s="125">
        <f>S120*H120</f>
        <v>0</v>
      </c>
      <c r="AR120" s="24" t="s">
        <v>106</v>
      </c>
      <c r="AT120" s="24" t="s">
        <v>82</v>
      </c>
      <c r="AU120" s="24" t="s">
        <v>8</v>
      </c>
      <c r="AY120" s="24" t="s">
        <v>78</v>
      </c>
      <c r="BE120" s="126">
        <f>IF(N120="základní",J120,0)</f>
        <v>0</v>
      </c>
      <c r="BF120" s="126">
        <f>IF(N120="snížená",J120,0)</f>
        <v>0</v>
      </c>
      <c r="BG120" s="126">
        <f>IF(N120="zákl. přenesená",J120,0)</f>
        <v>0</v>
      </c>
      <c r="BH120" s="126">
        <f>IF(N120="sníž. přenesená",J120,0)</f>
        <v>0</v>
      </c>
      <c r="BI120" s="126">
        <f>IF(N120="nulová",J120,0)</f>
        <v>0</v>
      </c>
      <c r="BJ120" s="24" t="s">
        <v>81</v>
      </c>
      <c r="BK120" s="126">
        <f>ROUND(I120*H120,2)</f>
        <v>0</v>
      </c>
      <c r="BL120" s="24" t="s">
        <v>106</v>
      </c>
      <c r="BM120" s="24" t="s">
        <v>527</v>
      </c>
    </row>
    <row r="121" spans="2:47" s="34" customFormat="1" ht="22.5" customHeight="1">
      <c r="B121" s="35"/>
      <c r="D121" s="127" t="s">
        <v>89</v>
      </c>
      <c r="F121" s="128" t="s">
        <v>528</v>
      </c>
      <c r="I121" s="16"/>
      <c r="L121" s="35"/>
      <c r="M121" s="129"/>
      <c r="N121" s="36"/>
      <c r="O121" s="36"/>
      <c r="P121" s="36"/>
      <c r="Q121" s="36"/>
      <c r="R121" s="36"/>
      <c r="S121" s="36"/>
      <c r="T121" s="130"/>
      <c r="AT121" s="24" t="s">
        <v>89</v>
      </c>
      <c r="AU121" s="24" t="s">
        <v>8</v>
      </c>
    </row>
    <row r="122" spans="2:51" s="139" customFormat="1" ht="22.5" customHeight="1">
      <c r="B122" s="138"/>
      <c r="D122" s="127" t="s">
        <v>91</v>
      </c>
      <c r="E122" s="147" t="s">
        <v>16</v>
      </c>
      <c r="F122" s="158" t="s">
        <v>529</v>
      </c>
      <c r="H122" s="159">
        <v>6</v>
      </c>
      <c r="I122" s="20"/>
      <c r="L122" s="138"/>
      <c r="M122" s="144"/>
      <c r="N122" s="145"/>
      <c r="O122" s="145"/>
      <c r="P122" s="145"/>
      <c r="Q122" s="145"/>
      <c r="R122" s="145"/>
      <c r="S122" s="145"/>
      <c r="T122" s="146"/>
      <c r="AT122" s="147" t="s">
        <v>91</v>
      </c>
      <c r="AU122" s="147" t="s">
        <v>8</v>
      </c>
      <c r="AV122" s="139" t="s">
        <v>8</v>
      </c>
      <c r="AW122" s="139" t="s">
        <v>93</v>
      </c>
      <c r="AX122" s="139" t="s">
        <v>81</v>
      </c>
      <c r="AY122" s="147" t="s">
        <v>78</v>
      </c>
    </row>
    <row r="123" spans="2:63" s="103" customFormat="1" ht="29.25" customHeight="1">
      <c r="B123" s="102"/>
      <c r="D123" s="113" t="s">
        <v>74</v>
      </c>
      <c r="E123" s="114" t="s">
        <v>128</v>
      </c>
      <c r="F123" s="114" t="s">
        <v>530</v>
      </c>
      <c r="I123" s="22"/>
      <c r="J123" s="115">
        <f>BK123</f>
        <v>0</v>
      </c>
      <c r="L123" s="102"/>
      <c r="M123" s="107"/>
      <c r="N123" s="108"/>
      <c r="O123" s="108"/>
      <c r="P123" s="109">
        <f>SUM(P124:P141)</f>
        <v>32.869</v>
      </c>
      <c r="Q123" s="108"/>
      <c r="R123" s="109">
        <f>SUM(R124:R141)</f>
        <v>0.13534000000000002</v>
      </c>
      <c r="S123" s="108"/>
      <c r="T123" s="110">
        <f>SUM(T124:T141)</f>
        <v>0</v>
      </c>
      <c r="AR123" s="104" t="s">
        <v>81</v>
      </c>
      <c r="AT123" s="111" t="s">
        <v>74</v>
      </c>
      <c r="AU123" s="111" t="s">
        <v>81</v>
      </c>
      <c r="AY123" s="104" t="s">
        <v>78</v>
      </c>
      <c r="BK123" s="112">
        <f>SUM(BK124:BK141)</f>
        <v>0</v>
      </c>
    </row>
    <row r="124" spans="2:65" s="34" customFormat="1" ht="31.5" customHeight="1">
      <c r="B124" s="35"/>
      <c r="C124" s="116" t="s">
        <v>138</v>
      </c>
      <c r="D124" s="116" t="s">
        <v>82</v>
      </c>
      <c r="E124" s="117" t="s">
        <v>531</v>
      </c>
      <c r="F124" s="118" t="s">
        <v>532</v>
      </c>
      <c r="G124" s="119" t="s">
        <v>85</v>
      </c>
      <c r="H124" s="120">
        <v>99</v>
      </c>
      <c r="I124" s="5"/>
      <c r="J124" s="121">
        <f>ROUND(I124*H124,2)</f>
        <v>0</v>
      </c>
      <c r="K124" s="118" t="s">
        <v>86</v>
      </c>
      <c r="L124" s="35"/>
      <c r="M124" s="122" t="s">
        <v>16</v>
      </c>
      <c r="N124" s="123" t="s">
        <v>34</v>
      </c>
      <c r="O124" s="124">
        <v>0.24</v>
      </c>
      <c r="P124" s="124">
        <f>O124*H124</f>
        <v>23.759999999999998</v>
      </c>
      <c r="Q124" s="124">
        <v>0</v>
      </c>
      <c r="R124" s="124">
        <f>Q124*H124</f>
        <v>0</v>
      </c>
      <c r="S124" s="124">
        <v>0</v>
      </c>
      <c r="T124" s="125">
        <f>S124*H124</f>
        <v>0</v>
      </c>
      <c r="AR124" s="24" t="s">
        <v>106</v>
      </c>
      <c r="AT124" s="24" t="s">
        <v>82</v>
      </c>
      <c r="AU124" s="24" t="s">
        <v>8</v>
      </c>
      <c r="AY124" s="24" t="s">
        <v>78</v>
      </c>
      <c r="BE124" s="126">
        <f>IF(N124="základní",J124,0)</f>
        <v>0</v>
      </c>
      <c r="BF124" s="126">
        <f>IF(N124="snížená",J124,0)</f>
        <v>0</v>
      </c>
      <c r="BG124" s="126">
        <f>IF(N124="zákl. přenesená",J124,0)</f>
        <v>0</v>
      </c>
      <c r="BH124" s="126">
        <f>IF(N124="sníž. přenesená",J124,0)</f>
        <v>0</v>
      </c>
      <c r="BI124" s="126">
        <f>IF(N124="nulová",J124,0)</f>
        <v>0</v>
      </c>
      <c r="BJ124" s="24" t="s">
        <v>81</v>
      </c>
      <c r="BK124" s="126">
        <f>ROUND(I124*H124,2)</f>
        <v>0</v>
      </c>
      <c r="BL124" s="24" t="s">
        <v>106</v>
      </c>
      <c r="BM124" s="24" t="s">
        <v>533</v>
      </c>
    </row>
    <row r="125" spans="2:47" s="34" customFormat="1" ht="30" customHeight="1">
      <c r="B125" s="35"/>
      <c r="D125" s="127" t="s">
        <v>89</v>
      </c>
      <c r="F125" s="128" t="s">
        <v>534</v>
      </c>
      <c r="I125" s="16"/>
      <c r="L125" s="35"/>
      <c r="M125" s="129"/>
      <c r="N125" s="36"/>
      <c r="O125" s="36"/>
      <c r="P125" s="36"/>
      <c r="Q125" s="36"/>
      <c r="R125" s="36"/>
      <c r="S125" s="36"/>
      <c r="T125" s="130"/>
      <c r="AT125" s="24" t="s">
        <v>89</v>
      </c>
      <c r="AU125" s="24" t="s">
        <v>8</v>
      </c>
    </row>
    <row r="126" spans="2:51" s="139" customFormat="1" ht="22.5" customHeight="1">
      <c r="B126" s="138"/>
      <c r="D126" s="140" t="s">
        <v>91</v>
      </c>
      <c r="E126" s="141" t="s">
        <v>16</v>
      </c>
      <c r="F126" s="142" t="s">
        <v>535</v>
      </c>
      <c r="H126" s="143">
        <v>99</v>
      </c>
      <c r="I126" s="20"/>
      <c r="L126" s="138"/>
      <c r="M126" s="144"/>
      <c r="N126" s="145"/>
      <c r="O126" s="145"/>
      <c r="P126" s="145"/>
      <c r="Q126" s="145"/>
      <c r="R126" s="145"/>
      <c r="S126" s="145"/>
      <c r="T126" s="146"/>
      <c r="AT126" s="147" t="s">
        <v>91</v>
      </c>
      <c r="AU126" s="147" t="s">
        <v>8</v>
      </c>
      <c r="AV126" s="139" t="s">
        <v>8</v>
      </c>
      <c r="AW126" s="139" t="s">
        <v>93</v>
      </c>
      <c r="AX126" s="139" t="s">
        <v>81</v>
      </c>
      <c r="AY126" s="147" t="s">
        <v>78</v>
      </c>
    </row>
    <row r="127" spans="2:65" s="34" customFormat="1" ht="22.5" customHeight="1">
      <c r="B127" s="35"/>
      <c r="C127" s="148" t="s">
        <v>144</v>
      </c>
      <c r="D127" s="148" t="s">
        <v>95</v>
      </c>
      <c r="E127" s="149" t="s">
        <v>536</v>
      </c>
      <c r="F127" s="150" t="s">
        <v>537</v>
      </c>
      <c r="G127" s="151" t="s">
        <v>85</v>
      </c>
      <c r="H127" s="152">
        <v>99</v>
      </c>
      <c r="I127" s="6"/>
      <c r="J127" s="153">
        <f>ROUND(I127*H127,2)</f>
        <v>0</v>
      </c>
      <c r="K127" s="150" t="s">
        <v>86</v>
      </c>
      <c r="L127" s="154"/>
      <c r="M127" s="155" t="s">
        <v>16</v>
      </c>
      <c r="N127" s="156" t="s">
        <v>34</v>
      </c>
      <c r="O127" s="124">
        <v>0</v>
      </c>
      <c r="P127" s="124">
        <f>O127*H127</f>
        <v>0</v>
      </c>
      <c r="Q127" s="124">
        <v>0.00106</v>
      </c>
      <c r="R127" s="124">
        <f>Q127*H127</f>
        <v>0.10493999999999999</v>
      </c>
      <c r="S127" s="124">
        <v>0</v>
      </c>
      <c r="T127" s="125">
        <f>S127*H127</f>
        <v>0</v>
      </c>
      <c r="AR127" s="24" t="s">
        <v>128</v>
      </c>
      <c r="AT127" s="24" t="s">
        <v>95</v>
      </c>
      <c r="AU127" s="24" t="s">
        <v>8</v>
      </c>
      <c r="AY127" s="24" t="s">
        <v>78</v>
      </c>
      <c r="BE127" s="126">
        <f>IF(N127="základní",J127,0)</f>
        <v>0</v>
      </c>
      <c r="BF127" s="126">
        <f>IF(N127="snížená",J127,0)</f>
        <v>0</v>
      </c>
      <c r="BG127" s="126">
        <f>IF(N127="zákl. přenesená",J127,0)</f>
        <v>0</v>
      </c>
      <c r="BH127" s="126">
        <f>IF(N127="sníž. přenesená",J127,0)</f>
        <v>0</v>
      </c>
      <c r="BI127" s="126">
        <f>IF(N127="nulová",J127,0)</f>
        <v>0</v>
      </c>
      <c r="BJ127" s="24" t="s">
        <v>81</v>
      </c>
      <c r="BK127" s="126">
        <f>ROUND(I127*H127,2)</f>
        <v>0</v>
      </c>
      <c r="BL127" s="24" t="s">
        <v>106</v>
      </c>
      <c r="BM127" s="24" t="s">
        <v>538</v>
      </c>
    </row>
    <row r="128" spans="2:47" s="34" customFormat="1" ht="30" customHeight="1">
      <c r="B128" s="35"/>
      <c r="D128" s="140" t="s">
        <v>89</v>
      </c>
      <c r="F128" s="157" t="s">
        <v>539</v>
      </c>
      <c r="I128" s="16"/>
      <c r="L128" s="35"/>
      <c r="M128" s="129"/>
      <c r="N128" s="36"/>
      <c r="O128" s="36"/>
      <c r="P128" s="36"/>
      <c r="Q128" s="36"/>
      <c r="R128" s="36"/>
      <c r="S128" s="36"/>
      <c r="T128" s="130"/>
      <c r="AT128" s="24" t="s">
        <v>89</v>
      </c>
      <c r="AU128" s="24" t="s">
        <v>8</v>
      </c>
    </row>
    <row r="129" spans="2:65" s="34" customFormat="1" ht="22.5" customHeight="1">
      <c r="B129" s="35"/>
      <c r="C129" s="116" t="s">
        <v>151</v>
      </c>
      <c r="D129" s="116" t="s">
        <v>82</v>
      </c>
      <c r="E129" s="117" t="s">
        <v>540</v>
      </c>
      <c r="F129" s="118" t="s">
        <v>541</v>
      </c>
      <c r="G129" s="119" t="s">
        <v>160</v>
      </c>
      <c r="H129" s="120">
        <v>2</v>
      </c>
      <c r="I129" s="5"/>
      <c r="J129" s="121">
        <f>ROUND(I129*H129,2)</f>
        <v>0</v>
      </c>
      <c r="K129" s="118" t="s">
        <v>86</v>
      </c>
      <c r="L129" s="35"/>
      <c r="M129" s="122" t="s">
        <v>16</v>
      </c>
      <c r="N129" s="123" t="s">
        <v>34</v>
      </c>
      <c r="O129" s="124">
        <v>0.565</v>
      </c>
      <c r="P129" s="124">
        <f>O129*H129</f>
        <v>1.13</v>
      </c>
      <c r="Q129" s="124">
        <v>0</v>
      </c>
      <c r="R129" s="124">
        <f>Q129*H129</f>
        <v>0</v>
      </c>
      <c r="S129" s="124">
        <v>0</v>
      </c>
      <c r="T129" s="125">
        <f>S129*H129</f>
        <v>0</v>
      </c>
      <c r="AR129" s="24" t="s">
        <v>106</v>
      </c>
      <c r="AT129" s="24" t="s">
        <v>82</v>
      </c>
      <c r="AU129" s="24" t="s">
        <v>8</v>
      </c>
      <c r="AY129" s="24" t="s">
        <v>78</v>
      </c>
      <c r="BE129" s="126">
        <f>IF(N129="základní",J129,0)</f>
        <v>0</v>
      </c>
      <c r="BF129" s="126">
        <f>IF(N129="snížená",J129,0)</f>
        <v>0</v>
      </c>
      <c r="BG129" s="126">
        <f>IF(N129="zákl. přenesená",J129,0)</f>
        <v>0</v>
      </c>
      <c r="BH129" s="126">
        <f>IF(N129="sníž. přenesená",J129,0)</f>
        <v>0</v>
      </c>
      <c r="BI129" s="126">
        <f>IF(N129="nulová",J129,0)</f>
        <v>0</v>
      </c>
      <c r="BJ129" s="24" t="s">
        <v>81</v>
      </c>
      <c r="BK129" s="126">
        <f>ROUND(I129*H129,2)</f>
        <v>0</v>
      </c>
      <c r="BL129" s="24" t="s">
        <v>106</v>
      </c>
      <c r="BM129" s="24" t="s">
        <v>542</v>
      </c>
    </row>
    <row r="130" spans="2:47" s="34" customFormat="1" ht="30" customHeight="1">
      <c r="B130" s="35"/>
      <c r="D130" s="127" t="s">
        <v>89</v>
      </c>
      <c r="F130" s="128" t="s">
        <v>543</v>
      </c>
      <c r="I130" s="16"/>
      <c r="L130" s="35"/>
      <c r="M130" s="129"/>
      <c r="N130" s="36"/>
      <c r="O130" s="36"/>
      <c r="P130" s="36"/>
      <c r="Q130" s="36"/>
      <c r="R130" s="36"/>
      <c r="S130" s="36"/>
      <c r="T130" s="130"/>
      <c r="AT130" s="24" t="s">
        <v>89</v>
      </c>
      <c r="AU130" s="24" t="s">
        <v>8</v>
      </c>
    </row>
    <row r="131" spans="2:51" s="139" customFormat="1" ht="22.5" customHeight="1">
      <c r="B131" s="138"/>
      <c r="D131" s="140" t="s">
        <v>91</v>
      </c>
      <c r="E131" s="141" t="s">
        <v>16</v>
      </c>
      <c r="F131" s="142" t="s">
        <v>8</v>
      </c>
      <c r="H131" s="143">
        <v>2</v>
      </c>
      <c r="I131" s="20"/>
      <c r="L131" s="138"/>
      <c r="M131" s="144"/>
      <c r="N131" s="145"/>
      <c r="O131" s="145"/>
      <c r="P131" s="145"/>
      <c r="Q131" s="145"/>
      <c r="R131" s="145"/>
      <c r="S131" s="145"/>
      <c r="T131" s="146"/>
      <c r="AT131" s="147" t="s">
        <v>91</v>
      </c>
      <c r="AU131" s="147" t="s">
        <v>8</v>
      </c>
      <c r="AV131" s="139" t="s">
        <v>8</v>
      </c>
      <c r="AW131" s="139" t="s">
        <v>93</v>
      </c>
      <c r="AX131" s="139" t="s">
        <v>81</v>
      </c>
      <c r="AY131" s="147" t="s">
        <v>78</v>
      </c>
    </row>
    <row r="132" spans="2:65" s="34" customFormat="1" ht="22.5" customHeight="1">
      <c r="B132" s="35"/>
      <c r="C132" s="148" t="s">
        <v>157</v>
      </c>
      <c r="D132" s="148" t="s">
        <v>95</v>
      </c>
      <c r="E132" s="149" t="s">
        <v>544</v>
      </c>
      <c r="F132" s="150" t="s">
        <v>545</v>
      </c>
      <c r="G132" s="151" t="s">
        <v>160</v>
      </c>
      <c r="H132" s="152">
        <v>2</v>
      </c>
      <c r="I132" s="6"/>
      <c r="J132" s="153">
        <f>ROUND(I132*H132,2)</f>
        <v>0</v>
      </c>
      <c r="K132" s="150" t="s">
        <v>16</v>
      </c>
      <c r="L132" s="154"/>
      <c r="M132" s="155" t="s">
        <v>16</v>
      </c>
      <c r="N132" s="156" t="s">
        <v>34</v>
      </c>
      <c r="O132" s="124">
        <v>0</v>
      </c>
      <c r="P132" s="124">
        <f>O132*H132</f>
        <v>0</v>
      </c>
      <c r="Q132" s="124">
        <v>0.00106</v>
      </c>
      <c r="R132" s="124">
        <f>Q132*H132</f>
        <v>0.00212</v>
      </c>
      <c r="S132" s="124">
        <v>0</v>
      </c>
      <c r="T132" s="125">
        <f>S132*H132</f>
        <v>0</v>
      </c>
      <c r="AR132" s="24" t="s">
        <v>128</v>
      </c>
      <c r="AT132" s="24" t="s">
        <v>95</v>
      </c>
      <c r="AU132" s="24" t="s">
        <v>8</v>
      </c>
      <c r="AY132" s="24" t="s">
        <v>78</v>
      </c>
      <c r="BE132" s="126">
        <f>IF(N132="základní",J132,0)</f>
        <v>0</v>
      </c>
      <c r="BF132" s="126">
        <f>IF(N132="snížená",J132,0)</f>
        <v>0</v>
      </c>
      <c r="BG132" s="126">
        <f>IF(N132="zákl. přenesená",J132,0)</f>
        <v>0</v>
      </c>
      <c r="BH132" s="126">
        <f>IF(N132="sníž. přenesená",J132,0)</f>
        <v>0</v>
      </c>
      <c r="BI132" s="126">
        <f>IF(N132="nulová",J132,0)</f>
        <v>0</v>
      </c>
      <c r="BJ132" s="24" t="s">
        <v>81</v>
      </c>
      <c r="BK132" s="126">
        <f>ROUND(I132*H132,2)</f>
        <v>0</v>
      </c>
      <c r="BL132" s="24" t="s">
        <v>106</v>
      </c>
      <c r="BM132" s="24" t="s">
        <v>546</v>
      </c>
    </row>
    <row r="133" spans="2:47" s="34" customFormat="1" ht="22.5" customHeight="1">
      <c r="B133" s="35"/>
      <c r="D133" s="140" t="s">
        <v>89</v>
      </c>
      <c r="F133" s="157" t="s">
        <v>545</v>
      </c>
      <c r="I133" s="16"/>
      <c r="L133" s="35"/>
      <c r="M133" s="129"/>
      <c r="N133" s="36"/>
      <c r="O133" s="36"/>
      <c r="P133" s="36"/>
      <c r="Q133" s="36"/>
      <c r="R133" s="36"/>
      <c r="S133" s="36"/>
      <c r="T133" s="130"/>
      <c r="AT133" s="24" t="s">
        <v>89</v>
      </c>
      <c r="AU133" s="24" t="s">
        <v>8</v>
      </c>
    </row>
    <row r="134" spans="2:65" s="34" customFormat="1" ht="22.5" customHeight="1">
      <c r="B134" s="35"/>
      <c r="C134" s="116" t="s">
        <v>164</v>
      </c>
      <c r="D134" s="116" t="s">
        <v>82</v>
      </c>
      <c r="E134" s="117" t="s">
        <v>547</v>
      </c>
      <c r="F134" s="118" t="s">
        <v>548</v>
      </c>
      <c r="G134" s="119" t="s">
        <v>85</v>
      </c>
      <c r="H134" s="120">
        <v>101</v>
      </c>
      <c r="I134" s="5"/>
      <c r="J134" s="121">
        <f>ROUND(I134*H134,2)</f>
        <v>0</v>
      </c>
      <c r="K134" s="118" t="s">
        <v>86</v>
      </c>
      <c r="L134" s="35"/>
      <c r="M134" s="122" t="s">
        <v>16</v>
      </c>
      <c r="N134" s="123" t="s">
        <v>34</v>
      </c>
      <c r="O134" s="124">
        <v>0.054</v>
      </c>
      <c r="P134" s="124">
        <f>O134*H134</f>
        <v>5.454</v>
      </c>
      <c r="Q134" s="124">
        <v>0.00019</v>
      </c>
      <c r="R134" s="124">
        <f>Q134*H134</f>
        <v>0.019190000000000002</v>
      </c>
      <c r="S134" s="124">
        <v>0</v>
      </c>
      <c r="T134" s="125">
        <f>S134*H134</f>
        <v>0</v>
      </c>
      <c r="AR134" s="24" t="s">
        <v>106</v>
      </c>
      <c r="AT134" s="24" t="s">
        <v>82</v>
      </c>
      <c r="AU134" s="24" t="s">
        <v>8</v>
      </c>
      <c r="AY134" s="24" t="s">
        <v>78</v>
      </c>
      <c r="BE134" s="126">
        <f>IF(N134="základní",J134,0)</f>
        <v>0</v>
      </c>
      <c r="BF134" s="126">
        <f>IF(N134="snížená",J134,0)</f>
        <v>0</v>
      </c>
      <c r="BG134" s="126">
        <f>IF(N134="zákl. přenesená",J134,0)</f>
        <v>0</v>
      </c>
      <c r="BH134" s="126">
        <f>IF(N134="sníž. přenesená",J134,0)</f>
        <v>0</v>
      </c>
      <c r="BI134" s="126">
        <f>IF(N134="nulová",J134,0)</f>
        <v>0</v>
      </c>
      <c r="BJ134" s="24" t="s">
        <v>81</v>
      </c>
      <c r="BK134" s="126">
        <f>ROUND(I134*H134,2)</f>
        <v>0</v>
      </c>
      <c r="BL134" s="24" t="s">
        <v>106</v>
      </c>
      <c r="BM134" s="24" t="s">
        <v>549</v>
      </c>
    </row>
    <row r="135" spans="2:47" s="34" customFormat="1" ht="22.5" customHeight="1">
      <c r="B135" s="35"/>
      <c r="D135" s="127" t="s">
        <v>89</v>
      </c>
      <c r="F135" s="128" t="s">
        <v>550</v>
      </c>
      <c r="I135" s="16"/>
      <c r="L135" s="35"/>
      <c r="M135" s="129"/>
      <c r="N135" s="36"/>
      <c r="O135" s="36"/>
      <c r="P135" s="36"/>
      <c r="Q135" s="36"/>
      <c r="R135" s="36"/>
      <c r="S135" s="36"/>
      <c r="T135" s="130"/>
      <c r="AT135" s="24" t="s">
        <v>89</v>
      </c>
      <c r="AU135" s="24" t="s">
        <v>8</v>
      </c>
    </row>
    <row r="136" spans="2:51" s="132" customFormat="1" ht="22.5" customHeight="1">
      <c r="B136" s="131"/>
      <c r="D136" s="127" t="s">
        <v>91</v>
      </c>
      <c r="E136" s="133" t="s">
        <v>16</v>
      </c>
      <c r="F136" s="134" t="s">
        <v>260</v>
      </c>
      <c r="H136" s="133" t="s">
        <v>16</v>
      </c>
      <c r="I136" s="21"/>
      <c r="L136" s="131"/>
      <c r="M136" s="135"/>
      <c r="N136" s="136"/>
      <c r="O136" s="136"/>
      <c r="P136" s="136"/>
      <c r="Q136" s="136"/>
      <c r="R136" s="136"/>
      <c r="S136" s="136"/>
      <c r="T136" s="137"/>
      <c r="AT136" s="133" t="s">
        <v>91</v>
      </c>
      <c r="AU136" s="133" t="s">
        <v>8</v>
      </c>
      <c r="AV136" s="132" t="s">
        <v>81</v>
      </c>
      <c r="AW136" s="132" t="s">
        <v>93</v>
      </c>
      <c r="AX136" s="132" t="s">
        <v>77</v>
      </c>
      <c r="AY136" s="133" t="s">
        <v>78</v>
      </c>
    </row>
    <row r="137" spans="2:51" s="139" customFormat="1" ht="22.5" customHeight="1">
      <c r="B137" s="138"/>
      <c r="D137" s="140" t="s">
        <v>91</v>
      </c>
      <c r="E137" s="141" t="s">
        <v>16</v>
      </c>
      <c r="F137" s="142" t="s">
        <v>551</v>
      </c>
      <c r="H137" s="143">
        <v>101</v>
      </c>
      <c r="I137" s="20"/>
      <c r="L137" s="138"/>
      <c r="M137" s="144"/>
      <c r="N137" s="145"/>
      <c r="O137" s="145"/>
      <c r="P137" s="145"/>
      <c r="Q137" s="145"/>
      <c r="R137" s="145"/>
      <c r="S137" s="145"/>
      <c r="T137" s="146"/>
      <c r="AT137" s="147" t="s">
        <v>91</v>
      </c>
      <c r="AU137" s="147" t="s">
        <v>8</v>
      </c>
      <c r="AV137" s="139" t="s">
        <v>8</v>
      </c>
      <c r="AW137" s="139" t="s">
        <v>93</v>
      </c>
      <c r="AX137" s="139" t="s">
        <v>81</v>
      </c>
      <c r="AY137" s="147" t="s">
        <v>78</v>
      </c>
    </row>
    <row r="138" spans="2:65" s="34" customFormat="1" ht="22.5" customHeight="1">
      <c r="B138" s="35"/>
      <c r="C138" s="116" t="s">
        <v>170</v>
      </c>
      <c r="D138" s="116" t="s">
        <v>82</v>
      </c>
      <c r="E138" s="117" t="s">
        <v>552</v>
      </c>
      <c r="F138" s="118" t="s">
        <v>553</v>
      </c>
      <c r="G138" s="119" t="s">
        <v>85</v>
      </c>
      <c r="H138" s="120">
        <v>101</v>
      </c>
      <c r="I138" s="5"/>
      <c r="J138" s="121">
        <f>ROUND(I138*H138,2)</f>
        <v>0</v>
      </c>
      <c r="K138" s="118" t="s">
        <v>86</v>
      </c>
      <c r="L138" s="35"/>
      <c r="M138" s="122" t="s">
        <v>16</v>
      </c>
      <c r="N138" s="123" t="s">
        <v>34</v>
      </c>
      <c r="O138" s="124">
        <v>0.025</v>
      </c>
      <c r="P138" s="124">
        <f>O138*H138</f>
        <v>2.5250000000000004</v>
      </c>
      <c r="Q138" s="124">
        <v>9E-05</v>
      </c>
      <c r="R138" s="124">
        <f>Q138*H138</f>
        <v>0.00909</v>
      </c>
      <c r="S138" s="124">
        <v>0</v>
      </c>
      <c r="T138" s="125">
        <f>S138*H138</f>
        <v>0</v>
      </c>
      <c r="AR138" s="24" t="s">
        <v>106</v>
      </c>
      <c r="AT138" s="24" t="s">
        <v>82</v>
      </c>
      <c r="AU138" s="24" t="s">
        <v>8</v>
      </c>
      <c r="AY138" s="24" t="s">
        <v>78</v>
      </c>
      <c r="BE138" s="126">
        <f>IF(N138="základní",J138,0)</f>
        <v>0</v>
      </c>
      <c r="BF138" s="126">
        <f>IF(N138="snížená",J138,0)</f>
        <v>0</v>
      </c>
      <c r="BG138" s="126">
        <f>IF(N138="zákl. přenesená",J138,0)</f>
        <v>0</v>
      </c>
      <c r="BH138" s="126">
        <f>IF(N138="sníž. přenesená",J138,0)</f>
        <v>0</v>
      </c>
      <c r="BI138" s="126">
        <f>IF(N138="nulová",J138,0)</f>
        <v>0</v>
      </c>
      <c r="BJ138" s="24" t="s">
        <v>81</v>
      </c>
      <c r="BK138" s="126">
        <f>ROUND(I138*H138,2)</f>
        <v>0</v>
      </c>
      <c r="BL138" s="24" t="s">
        <v>106</v>
      </c>
      <c r="BM138" s="24" t="s">
        <v>554</v>
      </c>
    </row>
    <row r="139" spans="2:47" s="34" customFormat="1" ht="22.5" customHeight="1">
      <c r="B139" s="35"/>
      <c r="D139" s="127" t="s">
        <v>89</v>
      </c>
      <c r="F139" s="128" t="s">
        <v>555</v>
      </c>
      <c r="I139" s="16"/>
      <c r="L139" s="35"/>
      <c r="M139" s="129"/>
      <c r="N139" s="36"/>
      <c r="O139" s="36"/>
      <c r="P139" s="36"/>
      <c r="Q139" s="36"/>
      <c r="R139" s="36"/>
      <c r="S139" s="36"/>
      <c r="T139" s="130"/>
      <c r="AT139" s="24" t="s">
        <v>89</v>
      </c>
      <c r="AU139" s="24" t="s">
        <v>8</v>
      </c>
    </row>
    <row r="140" spans="2:51" s="132" customFormat="1" ht="22.5" customHeight="1">
      <c r="B140" s="131"/>
      <c r="D140" s="127" t="s">
        <v>91</v>
      </c>
      <c r="E140" s="133" t="s">
        <v>16</v>
      </c>
      <c r="F140" s="134" t="s">
        <v>260</v>
      </c>
      <c r="H140" s="133" t="s">
        <v>16</v>
      </c>
      <c r="I140" s="21"/>
      <c r="L140" s="131"/>
      <c r="M140" s="135"/>
      <c r="N140" s="136"/>
      <c r="O140" s="136"/>
      <c r="P140" s="136"/>
      <c r="Q140" s="136"/>
      <c r="R140" s="136"/>
      <c r="S140" s="136"/>
      <c r="T140" s="137"/>
      <c r="AT140" s="133" t="s">
        <v>91</v>
      </c>
      <c r="AU140" s="133" t="s">
        <v>8</v>
      </c>
      <c r="AV140" s="132" t="s">
        <v>81</v>
      </c>
      <c r="AW140" s="132" t="s">
        <v>93</v>
      </c>
      <c r="AX140" s="132" t="s">
        <v>77</v>
      </c>
      <c r="AY140" s="133" t="s">
        <v>78</v>
      </c>
    </row>
    <row r="141" spans="2:51" s="139" customFormat="1" ht="22.5" customHeight="1">
      <c r="B141" s="138"/>
      <c r="D141" s="127" t="s">
        <v>91</v>
      </c>
      <c r="E141" s="147" t="s">
        <v>16</v>
      </c>
      <c r="F141" s="158" t="s">
        <v>551</v>
      </c>
      <c r="H141" s="159">
        <v>101</v>
      </c>
      <c r="I141" s="20"/>
      <c r="L141" s="138"/>
      <c r="M141" s="144"/>
      <c r="N141" s="145"/>
      <c r="O141" s="145"/>
      <c r="P141" s="145"/>
      <c r="Q141" s="145"/>
      <c r="R141" s="145"/>
      <c r="S141" s="145"/>
      <c r="T141" s="146"/>
      <c r="AT141" s="147" t="s">
        <v>91</v>
      </c>
      <c r="AU141" s="147" t="s">
        <v>8</v>
      </c>
      <c r="AV141" s="139" t="s">
        <v>8</v>
      </c>
      <c r="AW141" s="139" t="s">
        <v>93</v>
      </c>
      <c r="AX141" s="139" t="s">
        <v>81</v>
      </c>
      <c r="AY141" s="147" t="s">
        <v>78</v>
      </c>
    </row>
    <row r="142" spans="2:63" s="103" customFormat="1" ht="29.25" customHeight="1">
      <c r="B142" s="102"/>
      <c r="D142" s="113" t="s">
        <v>74</v>
      </c>
      <c r="E142" s="114" t="s">
        <v>556</v>
      </c>
      <c r="F142" s="114" t="s">
        <v>557</v>
      </c>
      <c r="I142" s="22"/>
      <c r="J142" s="115">
        <f>BK142</f>
        <v>0</v>
      </c>
      <c r="L142" s="102"/>
      <c r="M142" s="107"/>
      <c r="N142" s="108"/>
      <c r="O142" s="108"/>
      <c r="P142" s="109">
        <f>SUM(P143:P146)</f>
        <v>0.33318000000000003</v>
      </c>
      <c r="Q142" s="108"/>
      <c r="R142" s="109">
        <f>SUM(R143:R146)</f>
        <v>0</v>
      </c>
      <c r="S142" s="108"/>
      <c r="T142" s="110">
        <f>SUM(T143:T146)</f>
        <v>0</v>
      </c>
      <c r="AR142" s="104" t="s">
        <v>81</v>
      </c>
      <c r="AT142" s="111" t="s">
        <v>74</v>
      </c>
      <c r="AU142" s="111" t="s">
        <v>81</v>
      </c>
      <c r="AY142" s="104" t="s">
        <v>78</v>
      </c>
      <c r="BK142" s="112">
        <f>SUM(BK143:BK146)</f>
        <v>0</v>
      </c>
    </row>
    <row r="143" spans="2:65" s="34" customFormat="1" ht="22.5" customHeight="1">
      <c r="B143" s="35"/>
      <c r="C143" s="116" t="s">
        <v>87</v>
      </c>
      <c r="D143" s="116" t="s">
        <v>82</v>
      </c>
      <c r="E143" s="117" t="s">
        <v>558</v>
      </c>
      <c r="F143" s="118" t="s">
        <v>559</v>
      </c>
      <c r="G143" s="119" t="s">
        <v>141</v>
      </c>
      <c r="H143" s="120">
        <v>0.135</v>
      </c>
      <c r="I143" s="5"/>
      <c r="J143" s="121">
        <f>ROUND(I143*H143,2)</f>
        <v>0</v>
      </c>
      <c r="K143" s="118" t="s">
        <v>86</v>
      </c>
      <c r="L143" s="35"/>
      <c r="M143" s="122" t="s">
        <v>16</v>
      </c>
      <c r="N143" s="123" t="s">
        <v>34</v>
      </c>
      <c r="O143" s="124">
        <v>1.48</v>
      </c>
      <c r="P143" s="124">
        <f>O143*H143</f>
        <v>0.1998</v>
      </c>
      <c r="Q143" s="124">
        <v>0</v>
      </c>
      <c r="R143" s="124">
        <f>Q143*H143</f>
        <v>0</v>
      </c>
      <c r="S143" s="124">
        <v>0</v>
      </c>
      <c r="T143" s="125">
        <f>S143*H143</f>
        <v>0</v>
      </c>
      <c r="AR143" s="24" t="s">
        <v>106</v>
      </c>
      <c r="AT143" s="24" t="s">
        <v>82</v>
      </c>
      <c r="AU143" s="24" t="s">
        <v>8</v>
      </c>
      <c r="AY143" s="24" t="s">
        <v>78</v>
      </c>
      <c r="BE143" s="126">
        <f>IF(N143="základní",J143,0)</f>
        <v>0</v>
      </c>
      <c r="BF143" s="126">
        <f>IF(N143="snížená",J143,0)</f>
        <v>0</v>
      </c>
      <c r="BG143" s="126">
        <f>IF(N143="zákl. přenesená",J143,0)</f>
        <v>0</v>
      </c>
      <c r="BH143" s="126">
        <f>IF(N143="sníž. přenesená",J143,0)</f>
        <v>0</v>
      </c>
      <c r="BI143" s="126">
        <f>IF(N143="nulová",J143,0)</f>
        <v>0</v>
      </c>
      <c r="BJ143" s="24" t="s">
        <v>81</v>
      </c>
      <c r="BK143" s="126">
        <f>ROUND(I143*H143,2)</f>
        <v>0</v>
      </c>
      <c r="BL143" s="24" t="s">
        <v>106</v>
      </c>
      <c r="BM143" s="24" t="s">
        <v>560</v>
      </c>
    </row>
    <row r="144" spans="2:47" s="34" customFormat="1" ht="30" customHeight="1">
      <c r="B144" s="35"/>
      <c r="D144" s="140" t="s">
        <v>89</v>
      </c>
      <c r="F144" s="157" t="s">
        <v>561</v>
      </c>
      <c r="I144" s="16"/>
      <c r="L144" s="35"/>
      <c r="M144" s="129"/>
      <c r="N144" s="36"/>
      <c r="O144" s="36"/>
      <c r="P144" s="36"/>
      <c r="Q144" s="36"/>
      <c r="R144" s="36"/>
      <c r="S144" s="36"/>
      <c r="T144" s="130"/>
      <c r="AT144" s="24" t="s">
        <v>89</v>
      </c>
      <c r="AU144" s="24" t="s">
        <v>8</v>
      </c>
    </row>
    <row r="145" spans="2:65" s="34" customFormat="1" ht="31.5" customHeight="1">
      <c r="B145" s="35"/>
      <c r="C145" s="116" t="s">
        <v>178</v>
      </c>
      <c r="D145" s="116" t="s">
        <v>82</v>
      </c>
      <c r="E145" s="117" t="s">
        <v>562</v>
      </c>
      <c r="F145" s="118" t="s">
        <v>563</v>
      </c>
      <c r="G145" s="119" t="s">
        <v>141</v>
      </c>
      <c r="H145" s="120">
        <v>0.135</v>
      </c>
      <c r="I145" s="5"/>
      <c r="J145" s="121">
        <f>ROUND(I145*H145,2)</f>
        <v>0</v>
      </c>
      <c r="K145" s="118" t="s">
        <v>86</v>
      </c>
      <c r="L145" s="35"/>
      <c r="M145" s="122" t="s">
        <v>16</v>
      </c>
      <c r="N145" s="123" t="s">
        <v>34</v>
      </c>
      <c r="O145" s="124">
        <v>0.988</v>
      </c>
      <c r="P145" s="124">
        <f>O145*H145</f>
        <v>0.13338</v>
      </c>
      <c r="Q145" s="124">
        <v>0</v>
      </c>
      <c r="R145" s="124">
        <f>Q145*H145</f>
        <v>0</v>
      </c>
      <c r="S145" s="124">
        <v>0</v>
      </c>
      <c r="T145" s="125">
        <f>S145*H145</f>
        <v>0</v>
      </c>
      <c r="AR145" s="24" t="s">
        <v>106</v>
      </c>
      <c r="AT145" s="24" t="s">
        <v>82</v>
      </c>
      <c r="AU145" s="24" t="s">
        <v>8</v>
      </c>
      <c r="AY145" s="24" t="s">
        <v>78</v>
      </c>
      <c r="BE145" s="126">
        <f>IF(N145="základní",J145,0)</f>
        <v>0</v>
      </c>
      <c r="BF145" s="126">
        <f>IF(N145="snížená",J145,0)</f>
        <v>0</v>
      </c>
      <c r="BG145" s="126">
        <f>IF(N145="zákl. přenesená",J145,0)</f>
        <v>0</v>
      </c>
      <c r="BH145" s="126">
        <f>IF(N145="sníž. přenesená",J145,0)</f>
        <v>0</v>
      </c>
      <c r="BI145" s="126">
        <f>IF(N145="nulová",J145,0)</f>
        <v>0</v>
      </c>
      <c r="BJ145" s="24" t="s">
        <v>81</v>
      </c>
      <c r="BK145" s="126">
        <f>ROUND(I145*H145,2)</f>
        <v>0</v>
      </c>
      <c r="BL145" s="24" t="s">
        <v>106</v>
      </c>
      <c r="BM145" s="24" t="s">
        <v>564</v>
      </c>
    </row>
    <row r="146" spans="2:47" s="34" customFormat="1" ht="30" customHeight="1">
      <c r="B146" s="35"/>
      <c r="D146" s="127" t="s">
        <v>89</v>
      </c>
      <c r="F146" s="128" t="s">
        <v>565</v>
      </c>
      <c r="I146" s="16"/>
      <c r="L146" s="35"/>
      <c r="M146" s="129"/>
      <c r="N146" s="36"/>
      <c r="O146" s="36"/>
      <c r="P146" s="36"/>
      <c r="Q146" s="36"/>
      <c r="R146" s="36"/>
      <c r="S146" s="36"/>
      <c r="T146" s="130"/>
      <c r="AT146" s="24" t="s">
        <v>89</v>
      </c>
      <c r="AU146" s="24" t="s">
        <v>8</v>
      </c>
    </row>
    <row r="147" spans="2:63" s="103" customFormat="1" ht="36.75" customHeight="1">
      <c r="B147" s="102"/>
      <c r="D147" s="104" t="s">
        <v>74</v>
      </c>
      <c r="E147" s="105" t="s">
        <v>75</v>
      </c>
      <c r="F147" s="105" t="s">
        <v>76</v>
      </c>
      <c r="I147" s="22"/>
      <c r="J147" s="106">
        <f>BK147</f>
        <v>0</v>
      </c>
      <c r="L147" s="102"/>
      <c r="M147" s="107"/>
      <c r="N147" s="108"/>
      <c r="O147" s="108"/>
      <c r="P147" s="109">
        <f>P148+P189</f>
        <v>20.191578999999997</v>
      </c>
      <c r="Q147" s="108"/>
      <c r="R147" s="109">
        <f>R148+R189</f>
        <v>0.08375</v>
      </c>
      <c r="S147" s="108"/>
      <c r="T147" s="110">
        <f>T148+T189</f>
        <v>0</v>
      </c>
      <c r="AR147" s="104" t="s">
        <v>8</v>
      </c>
      <c r="AT147" s="111" t="s">
        <v>74</v>
      </c>
      <c r="AU147" s="111" t="s">
        <v>77</v>
      </c>
      <c r="AY147" s="104" t="s">
        <v>78</v>
      </c>
      <c r="BK147" s="112">
        <f>BK148+BK189</f>
        <v>0</v>
      </c>
    </row>
    <row r="148" spans="2:63" s="103" customFormat="1" ht="19.5" customHeight="1">
      <c r="B148" s="102"/>
      <c r="D148" s="113" t="s">
        <v>74</v>
      </c>
      <c r="E148" s="114" t="s">
        <v>566</v>
      </c>
      <c r="F148" s="114" t="s">
        <v>567</v>
      </c>
      <c r="I148" s="22"/>
      <c r="J148" s="115">
        <f>BK148</f>
        <v>0</v>
      </c>
      <c r="L148" s="102"/>
      <c r="M148" s="107"/>
      <c r="N148" s="108"/>
      <c r="O148" s="108"/>
      <c r="P148" s="109">
        <f>SUM(P149:P188)</f>
        <v>18.343579</v>
      </c>
      <c r="Q148" s="108"/>
      <c r="R148" s="109">
        <f>SUM(R149:R188)</f>
        <v>0.08270000000000001</v>
      </c>
      <c r="S148" s="108"/>
      <c r="T148" s="110">
        <f>SUM(T149:T188)</f>
        <v>0</v>
      </c>
      <c r="AR148" s="104" t="s">
        <v>8</v>
      </c>
      <c r="AT148" s="111" t="s">
        <v>74</v>
      </c>
      <c r="AU148" s="111" t="s">
        <v>81</v>
      </c>
      <c r="AY148" s="104" t="s">
        <v>78</v>
      </c>
      <c r="BK148" s="112">
        <f>SUM(BK149:BK188)</f>
        <v>0</v>
      </c>
    </row>
    <row r="149" spans="2:65" s="34" customFormat="1" ht="22.5" customHeight="1">
      <c r="B149" s="35"/>
      <c r="C149" s="116" t="s">
        <v>183</v>
      </c>
      <c r="D149" s="116" t="s">
        <v>82</v>
      </c>
      <c r="E149" s="117" t="s">
        <v>568</v>
      </c>
      <c r="F149" s="118" t="s">
        <v>569</v>
      </c>
      <c r="G149" s="119" t="s">
        <v>85</v>
      </c>
      <c r="H149" s="120">
        <v>18</v>
      </c>
      <c r="I149" s="5"/>
      <c r="J149" s="121">
        <f>ROUND(I149*H149,2)</f>
        <v>0</v>
      </c>
      <c r="K149" s="118" t="s">
        <v>86</v>
      </c>
      <c r="L149" s="35"/>
      <c r="M149" s="122" t="s">
        <v>16</v>
      </c>
      <c r="N149" s="123" t="s">
        <v>34</v>
      </c>
      <c r="O149" s="124">
        <v>0.589</v>
      </c>
      <c r="P149" s="124">
        <f>O149*H149</f>
        <v>10.602</v>
      </c>
      <c r="Q149" s="124">
        <v>0.00185</v>
      </c>
      <c r="R149" s="124">
        <f>Q149*H149</f>
        <v>0.0333</v>
      </c>
      <c r="S149" s="124">
        <v>0</v>
      </c>
      <c r="T149" s="125">
        <f>S149*H149</f>
        <v>0</v>
      </c>
      <c r="AR149" s="24" t="s">
        <v>87</v>
      </c>
      <c r="AT149" s="24" t="s">
        <v>82</v>
      </c>
      <c r="AU149" s="24" t="s">
        <v>8</v>
      </c>
      <c r="AY149" s="24" t="s">
        <v>78</v>
      </c>
      <c r="BE149" s="126">
        <f>IF(N149="základní",J149,0)</f>
        <v>0</v>
      </c>
      <c r="BF149" s="126">
        <f>IF(N149="snížená",J149,0)</f>
        <v>0</v>
      </c>
      <c r="BG149" s="126">
        <f>IF(N149="zákl. přenesená",J149,0)</f>
        <v>0</v>
      </c>
      <c r="BH149" s="126">
        <f>IF(N149="sníž. přenesená",J149,0)</f>
        <v>0</v>
      </c>
      <c r="BI149" s="126">
        <f>IF(N149="nulová",J149,0)</f>
        <v>0</v>
      </c>
      <c r="BJ149" s="24" t="s">
        <v>81</v>
      </c>
      <c r="BK149" s="126">
        <f>ROUND(I149*H149,2)</f>
        <v>0</v>
      </c>
      <c r="BL149" s="24" t="s">
        <v>87</v>
      </c>
      <c r="BM149" s="24" t="s">
        <v>570</v>
      </c>
    </row>
    <row r="150" spans="2:47" s="34" customFormat="1" ht="22.5" customHeight="1">
      <c r="B150" s="35"/>
      <c r="D150" s="127" t="s">
        <v>89</v>
      </c>
      <c r="F150" s="128" t="s">
        <v>571</v>
      </c>
      <c r="I150" s="16"/>
      <c r="L150" s="35"/>
      <c r="M150" s="129"/>
      <c r="N150" s="36"/>
      <c r="O150" s="36"/>
      <c r="P150" s="36"/>
      <c r="Q150" s="36"/>
      <c r="R150" s="36"/>
      <c r="S150" s="36"/>
      <c r="T150" s="130"/>
      <c r="AT150" s="24" t="s">
        <v>89</v>
      </c>
      <c r="AU150" s="24" t="s">
        <v>8</v>
      </c>
    </row>
    <row r="151" spans="2:51" s="139" customFormat="1" ht="22.5" customHeight="1">
      <c r="B151" s="138"/>
      <c r="D151" s="140" t="s">
        <v>91</v>
      </c>
      <c r="E151" s="141" t="s">
        <v>16</v>
      </c>
      <c r="F151" s="142" t="s">
        <v>572</v>
      </c>
      <c r="H151" s="143">
        <v>18</v>
      </c>
      <c r="I151" s="20"/>
      <c r="L151" s="138"/>
      <c r="M151" s="144"/>
      <c r="N151" s="145"/>
      <c r="O151" s="145"/>
      <c r="P151" s="145"/>
      <c r="Q151" s="145"/>
      <c r="R151" s="145"/>
      <c r="S151" s="145"/>
      <c r="T151" s="146"/>
      <c r="AT151" s="147" t="s">
        <v>91</v>
      </c>
      <c r="AU151" s="147" t="s">
        <v>8</v>
      </c>
      <c r="AV151" s="139" t="s">
        <v>8</v>
      </c>
      <c r="AW151" s="139" t="s">
        <v>93</v>
      </c>
      <c r="AX151" s="139" t="s">
        <v>81</v>
      </c>
      <c r="AY151" s="147" t="s">
        <v>78</v>
      </c>
    </row>
    <row r="152" spans="2:65" s="34" customFormat="1" ht="31.5" customHeight="1">
      <c r="B152" s="35"/>
      <c r="C152" s="116" t="s">
        <v>188</v>
      </c>
      <c r="D152" s="116" t="s">
        <v>82</v>
      </c>
      <c r="E152" s="117" t="s">
        <v>573</v>
      </c>
      <c r="F152" s="118" t="s">
        <v>574</v>
      </c>
      <c r="G152" s="119" t="s">
        <v>85</v>
      </c>
      <c r="H152" s="120">
        <v>3</v>
      </c>
      <c r="I152" s="5"/>
      <c r="J152" s="121">
        <f>ROUND(I152*H152,2)</f>
        <v>0</v>
      </c>
      <c r="K152" s="118" t="s">
        <v>86</v>
      </c>
      <c r="L152" s="35"/>
      <c r="M152" s="122" t="s">
        <v>16</v>
      </c>
      <c r="N152" s="123" t="s">
        <v>34</v>
      </c>
      <c r="O152" s="124">
        <v>0.458</v>
      </c>
      <c r="P152" s="124">
        <f>O152*H152</f>
        <v>1.374</v>
      </c>
      <c r="Q152" s="124">
        <v>0.00493</v>
      </c>
      <c r="R152" s="124">
        <f>Q152*H152</f>
        <v>0.014790000000000001</v>
      </c>
      <c r="S152" s="124">
        <v>0</v>
      </c>
      <c r="T152" s="125">
        <f>S152*H152</f>
        <v>0</v>
      </c>
      <c r="AR152" s="24" t="s">
        <v>87</v>
      </c>
      <c r="AT152" s="24" t="s">
        <v>82</v>
      </c>
      <c r="AU152" s="24" t="s">
        <v>8</v>
      </c>
      <c r="AY152" s="24" t="s">
        <v>78</v>
      </c>
      <c r="BE152" s="126">
        <f>IF(N152="základní",J152,0)</f>
        <v>0</v>
      </c>
      <c r="BF152" s="126">
        <f>IF(N152="snížená",J152,0)</f>
        <v>0</v>
      </c>
      <c r="BG152" s="126">
        <f>IF(N152="zákl. přenesená",J152,0)</f>
        <v>0</v>
      </c>
      <c r="BH152" s="126">
        <f>IF(N152="sníž. přenesená",J152,0)</f>
        <v>0</v>
      </c>
      <c r="BI152" s="126">
        <f>IF(N152="nulová",J152,0)</f>
        <v>0</v>
      </c>
      <c r="BJ152" s="24" t="s">
        <v>81</v>
      </c>
      <c r="BK152" s="126">
        <f>ROUND(I152*H152,2)</f>
        <v>0</v>
      </c>
      <c r="BL152" s="24" t="s">
        <v>87</v>
      </c>
      <c r="BM152" s="24" t="s">
        <v>575</v>
      </c>
    </row>
    <row r="153" spans="2:47" s="34" customFormat="1" ht="22.5" customHeight="1">
      <c r="B153" s="35"/>
      <c r="D153" s="127" t="s">
        <v>89</v>
      </c>
      <c r="F153" s="128" t="s">
        <v>576</v>
      </c>
      <c r="I153" s="16"/>
      <c r="L153" s="35"/>
      <c r="M153" s="129"/>
      <c r="N153" s="36"/>
      <c r="O153" s="36"/>
      <c r="P153" s="36"/>
      <c r="Q153" s="36"/>
      <c r="R153" s="36"/>
      <c r="S153" s="36"/>
      <c r="T153" s="130"/>
      <c r="AT153" s="24" t="s">
        <v>89</v>
      </c>
      <c r="AU153" s="24" t="s">
        <v>8</v>
      </c>
    </row>
    <row r="154" spans="2:51" s="139" customFormat="1" ht="22.5" customHeight="1">
      <c r="B154" s="138"/>
      <c r="D154" s="140" t="s">
        <v>91</v>
      </c>
      <c r="E154" s="141" t="s">
        <v>16</v>
      </c>
      <c r="F154" s="142" t="s">
        <v>577</v>
      </c>
      <c r="H154" s="143">
        <v>3</v>
      </c>
      <c r="I154" s="20"/>
      <c r="L154" s="138"/>
      <c r="M154" s="144"/>
      <c r="N154" s="145"/>
      <c r="O154" s="145"/>
      <c r="P154" s="145"/>
      <c r="Q154" s="145"/>
      <c r="R154" s="145"/>
      <c r="S154" s="145"/>
      <c r="T154" s="146"/>
      <c r="AT154" s="147" t="s">
        <v>91</v>
      </c>
      <c r="AU154" s="147" t="s">
        <v>8</v>
      </c>
      <c r="AV154" s="139" t="s">
        <v>8</v>
      </c>
      <c r="AW154" s="139" t="s">
        <v>93</v>
      </c>
      <c r="AX154" s="139" t="s">
        <v>81</v>
      </c>
      <c r="AY154" s="147" t="s">
        <v>78</v>
      </c>
    </row>
    <row r="155" spans="2:65" s="34" customFormat="1" ht="31.5" customHeight="1">
      <c r="B155" s="35"/>
      <c r="C155" s="116" t="s">
        <v>192</v>
      </c>
      <c r="D155" s="116" t="s">
        <v>82</v>
      </c>
      <c r="E155" s="117" t="s">
        <v>578</v>
      </c>
      <c r="F155" s="118" t="s">
        <v>579</v>
      </c>
      <c r="G155" s="119" t="s">
        <v>85</v>
      </c>
      <c r="H155" s="120">
        <v>2</v>
      </c>
      <c r="I155" s="5"/>
      <c r="J155" s="121">
        <f>ROUND(I155*H155,2)</f>
        <v>0</v>
      </c>
      <c r="K155" s="118" t="s">
        <v>16</v>
      </c>
      <c r="L155" s="35"/>
      <c r="M155" s="122" t="s">
        <v>16</v>
      </c>
      <c r="N155" s="123" t="s">
        <v>34</v>
      </c>
      <c r="O155" s="124">
        <v>0.458</v>
      </c>
      <c r="P155" s="124">
        <f>O155*H155</f>
        <v>0.916</v>
      </c>
      <c r="Q155" s="124">
        <v>0.00493</v>
      </c>
      <c r="R155" s="124">
        <f>Q155*H155</f>
        <v>0.00986</v>
      </c>
      <c r="S155" s="124">
        <v>0</v>
      </c>
      <c r="T155" s="125">
        <f>S155*H155</f>
        <v>0</v>
      </c>
      <c r="AR155" s="24" t="s">
        <v>87</v>
      </c>
      <c r="AT155" s="24" t="s">
        <v>82</v>
      </c>
      <c r="AU155" s="24" t="s">
        <v>8</v>
      </c>
      <c r="AY155" s="24" t="s">
        <v>78</v>
      </c>
      <c r="BE155" s="126">
        <f>IF(N155="základní",J155,0)</f>
        <v>0</v>
      </c>
      <c r="BF155" s="126">
        <f>IF(N155="snížená",J155,0)</f>
        <v>0</v>
      </c>
      <c r="BG155" s="126">
        <f>IF(N155="zákl. přenesená",J155,0)</f>
        <v>0</v>
      </c>
      <c r="BH155" s="126">
        <f>IF(N155="sníž. přenesená",J155,0)</f>
        <v>0</v>
      </c>
      <c r="BI155" s="126">
        <f>IF(N155="nulová",J155,0)</f>
        <v>0</v>
      </c>
      <c r="BJ155" s="24" t="s">
        <v>81</v>
      </c>
      <c r="BK155" s="126">
        <f>ROUND(I155*H155,2)</f>
        <v>0</v>
      </c>
      <c r="BL155" s="24" t="s">
        <v>87</v>
      </c>
      <c r="BM155" s="24" t="s">
        <v>580</v>
      </c>
    </row>
    <row r="156" spans="2:47" s="34" customFormat="1" ht="30" customHeight="1">
      <c r="B156" s="35"/>
      <c r="D156" s="127" t="s">
        <v>89</v>
      </c>
      <c r="F156" s="128" t="s">
        <v>581</v>
      </c>
      <c r="I156" s="16"/>
      <c r="L156" s="35"/>
      <c r="M156" s="129"/>
      <c r="N156" s="36"/>
      <c r="O156" s="36"/>
      <c r="P156" s="36"/>
      <c r="Q156" s="36"/>
      <c r="R156" s="36"/>
      <c r="S156" s="36"/>
      <c r="T156" s="130"/>
      <c r="AT156" s="24" t="s">
        <v>89</v>
      </c>
      <c r="AU156" s="24" t="s">
        <v>8</v>
      </c>
    </row>
    <row r="157" spans="2:51" s="139" customFormat="1" ht="22.5" customHeight="1">
      <c r="B157" s="138"/>
      <c r="D157" s="140" t="s">
        <v>91</v>
      </c>
      <c r="E157" s="141" t="s">
        <v>16</v>
      </c>
      <c r="F157" s="142" t="s">
        <v>8</v>
      </c>
      <c r="H157" s="143">
        <v>2</v>
      </c>
      <c r="I157" s="20"/>
      <c r="L157" s="138"/>
      <c r="M157" s="144"/>
      <c r="N157" s="145"/>
      <c r="O157" s="145"/>
      <c r="P157" s="145"/>
      <c r="Q157" s="145"/>
      <c r="R157" s="145"/>
      <c r="S157" s="145"/>
      <c r="T157" s="146"/>
      <c r="AT157" s="147" t="s">
        <v>91</v>
      </c>
      <c r="AU157" s="147" t="s">
        <v>8</v>
      </c>
      <c r="AV157" s="139" t="s">
        <v>8</v>
      </c>
      <c r="AW157" s="139" t="s">
        <v>93</v>
      </c>
      <c r="AX157" s="139" t="s">
        <v>81</v>
      </c>
      <c r="AY157" s="147" t="s">
        <v>78</v>
      </c>
    </row>
    <row r="158" spans="2:65" s="34" customFormat="1" ht="22.5" customHeight="1">
      <c r="B158" s="35"/>
      <c r="C158" s="116" t="s">
        <v>197</v>
      </c>
      <c r="D158" s="116" t="s">
        <v>82</v>
      </c>
      <c r="E158" s="117" t="s">
        <v>582</v>
      </c>
      <c r="F158" s="118" t="s">
        <v>583</v>
      </c>
      <c r="G158" s="119" t="s">
        <v>167</v>
      </c>
      <c r="H158" s="120">
        <v>1</v>
      </c>
      <c r="I158" s="5"/>
      <c r="J158" s="121">
        <f>ROUND(I158*H158,2)</f>
        <v>0</v>
      </c>
      <c r="K158" s="118" t="s">
        <v>86</v>
      </c>
      <c r="L158" s="35"/>
      <c r="M158" s="122" t="s">
        <v>16</v>
      </c>
      <c r="N158" s="123" t="s">
        <v>34</v>
      </c>
      <c r="O158" s="124">
        <v>2.05</v>
      </c>
      <c r="P158" s="124">
        <f>O158*H158</f>
        <v>2.05</v>
      </c>
      <c r="Q158" s="124">
        <v>0.00529</v>
      </c>
      <c r="R158" s="124">
        <f>Q158*H158</f>
        <v>0.00529</v>
      </c>
      <c r="S158" s="124">
        <v>0</v>
      </c>
      <c r="T158" s="125">
        <f>S158*H158</f>
        <v>0</v>
      </c>
      <c r="AR158" s="24" t="s">
        <v>87</v>
      </c>
      <c r="AT158" s="24" t="s">
        <v>82</v>
      </c>
      <c r="AU158" s="24" t="s">
        <v>8</v>
      </c>
      <c r="AY158" s="24" t="s">
        <v>78</v>
      </c>
      <c r="BE158" s="126">
        <f>IF(N158="základní",J158,0)</f>
        <v>0</v>
      </c>
      <c r="BF158" s="126">
        <f>IF(N158="snížená",J158,0)</f>
        <v>0</v>
      </c>
      <c r="BG158" s="126">
        <f>IF(N158="zákl. přenesená",J158,0)</f>
        <v>0</v>
      </c>
      <c r="BH158" s="126">
        <f>IF(N158="sníž. přenesená",J158,0)</f>
        <v>0</v>
      </c>
      <c r="BI158" s="126">
        <f>IF(N158="nulová",J158,0)</f>
        <v>0</v>
      </c>
      <c r="BJ158" s="24" t="s">
        <v>81</v>
      </c>
      <c r="BK158" s="126">
        <f>ROUND(I158*H158,2)</f>
        <v>0</v>
      </c>
      <c r="BL158" s="24" t="s">
        <v>87</v>
      </c>
      <c r="BM158" s="24" t="s">
        <v>584</v>
      </c>
    </row>
    <row r="159" spans="2:47" s="34" customFormat="1" ht="22.5" customHeight="1">
      <c r="B159" s="35"/>
      <c r="D159" s="127" t="s">
        <v>89</v>
      </c>
      <c r="F159" s="128" t="s">
        <v>585</v>
      </c>
      <c r="I159" s="16"/>
      <c r="L159" s="35"/>
      <c r="M159" s="129"/>
      <c r="N159" s="36"/>
      <c r="O159" s="36"/>
      <c r="P159" s="36"/>
      <c r="Q159" s="36"/>
      <c r="R159" s="36"/>
      <c r="S159" s="36"/>
      <c r="T159" s="130"/>
      <c r="AT159" s="24" t="s">
        <v>89</v>
      </c>
      <c r="AU159" s="24" t="s">
        <v>8</v>
      </c>
    </row>
    <row r="160" spans="2:51" s="139" customFormat="1" ht="22.5" customHeight="1">
      <c r="B160" s="138"/>
      <c r="D160" s="140" t="s">
        <v>91</v>
      </c>
      <c r="E160" s="141" t="s">
        <v>16</v>
      </c>
      <c r="F160" s="142" t="s">
        <v>81</v>
      </c>
      <c r="H160" s="143">
        <v>1</v>
      </c>
      <c r="I160" s="20"/>
      <c r="L160" s="138"/>
      <c r="M160" s="144"/>
      <c r="N160" s="145"/>
      <c r="O160" s="145"/>
      <c r="P160" s="145"/>
      <c r="Q160" s="145"/>
      <c r="R160" s="145"/>
      <c r="S160" s="145"/>
      <c r="T160" s="146"/>
      <c r="AT160" s="147" t="s">
        <v>91</v>
      </c>
      <c r="AU160" s="147" t="s">
        <v>8</v>
      </c>
      <c r="AV160" s="139" t="s">
        <v>8</v>
      </c>
      <c r="AW160" s="139" t="s">
        <v>93</v>
      </c>
      <c r="AX160" s="139" t="s">
        <v>81</v>
      </c>
      <c r="AY160" s="147" t="s">
        <v>78</v>
      </c>
    </row>
    <row r="161" spans="2:65" s="34" customFormat="1" ht="22.5" customHeight="1">
      <c r="B161" s="35"/>
      <c r="C161" s="148" t="s">
        <v>204</v>
      </c>
      <c r="D161" s="148" t="s">
        <v>95</v>
      </c>
      <c r="E161" s="149" t="s">
        <v>586</v>
      </c>
      <c r="F161" s="150" t="s">
        <v>587</v>
      </c>
      <c r="G161" s="151" t="s">
        <v>160</v>
      </c>
      <c r="H161" s="152">
        <v>1</v>
      </c>
      <c r="I161" s="6"/>
      <c r="J161" s="153">
        <f>ROUND(I161*H161,2)</f>
        <v>0</v>
      </c>
      <c r="K161" s="150" t="s">
        <v>86</v>
      </c>
      <c r="L161" s="154"/>
      <c r="M161" s="155" t="s">
        <v>16</v>
      </c>
      <c r="N161" s="156" t="s">
        <v>34</v>
      </c>
      <c r="O161" s="124">
        <v>0</v>
      </c>
      <c r="P161" s="124">
        <f>O161*H161</f>
        <v>0</v>
      </c>
      <c r="Q161" s="124">
        <v>0.0038</v>
      </c>
      <c r="R161" s="124">
        <f>Q161*H161</f>
        <v>0.0038</v>
      </c>
      <c r="S161" s="124">
        <v>0</v>
      </c>
      <c r="T161" s="125">
        <f>S161*H161</f>
        <v>0</v>
      </c>
      <c r="AR161" s="24" t="s">
        <v>98</v>
      </c>
      <c r="AT161" s="24" t="s">
        <v>95</v>
      </c>
      <c r="AU161" s="24" t="s">
        <v>8</v>
      </c>
      <c r="AY161" s="24" t="s">
        <v>78</v>
      </c>
      <c r="BE161" s="126">
        <f>IF(N161="základní",J161,0)</f>
        <v>0</v>
      </c>
      <c r="BF161" s="126">
        <f>IF(N161="snížená",J161,0)</f>
        <v>0</v>
      </c>
      <c r="BG161" s="126">
        <f>IF(N161="zákl. přenesená",J161,0)</f>
        <v>0</v>
      </c>
      <c r="BH161" s="126">
        <f>IF(N161="sníž. přenesená",J161,0)</f>
        <v>0</v>
      </c>
      <c r="BI161" s="126">
        <f>IF(N161="nulová",J161,0)</f>
        <v>0</v>
      </c>
      <c r="BJ161" s="24" t="s">
        <v>81</v>
      </c>
      <c r="BK161" s="126">
        <f>ROUND(I161*H161,2)</f>
        <v>0</v>
      </c>
      <c r="BL161" s="24" t="s">
        <v>87</v>
      </c>
      <c r="BM161" s="24" t="s">
        <v>588</v>
      </c>
    </row>
    <row r="162" spans="2:47" s="34" customFormat="1" ht="22.5" customHeight="1">
      <c r="B162" s="35"/>
      <c r="D162" s="127" t="s">
        <v>89</v>
      </c>
      <c r="F162" s="128" t="s">
        <v>589</v>
      </c>
      <c r="I162" s="16"/>
      <c r="L162" s="35"/>
      <c r="M162" s="129"/>
      <c r="N162" s="36"/>
      <c r="O162" s="36"/>
      <c r="P162" s="36"/>
      <c r="Q162" s="36"/>
      <c r="R162" s="36"/>
      <c r="S162" s="36"/>
      <c r="T162" s="130"/>
      <c r="AT162" s="24" t="s">
        <v>89</v>
      </c>
      <c r="AU162" s="24" t="s">
        <v>8</v>
      </c>
    </row>
    <row r="163" spans="2:47" s="34" customFormat="1" ht="54" customHeight="1">
      <c r="B163" s="35"/>
      <c r="D163" s="140" t="s">
        <v>460</v>
      </c>
      <c r="F163" s="167" t="s">
        <v>590</v>
      </c>
      <c r="I163" s="16"/>
      <c r="L163" s="35"/>
      <c r="M163" s="129"/>
      <c r="N163" s="36"/>
      <c r="O163" s="36"/>
      <c r="P163" s="36"/>
      <c r="Q163" s="36"/>
      <c r="R163" s="36"/>
      <c r="S163" s="36"/>
      <c r="T163" s="130"/>
      <c r="AT163" s="24" t="s">
        <v>460</v>
      </c>
      <c r="AU163" s="24" t="s">
        <v>8</v>
      </c>
    </row>
    <row r="164" spans="2:65" s="34" customFormat="1" ht="22.5" customHeight="1">
      <c r="B164" s="35"/>
      <c r="C164" s="116" t="s">
        <v>209</v>
      </c>
      <c r="D164" s="116" t="s">
        <v>82</v>
      </c>
      <c r="E164" s="117" t="s">
        <v>591</v>
      </c>
      <c r="F164" s="118" t="s">
        <v>592</v>
      </c>
      <c r="G164" s="119" t="s">
        <v>160</v>
      </c>
      <c r="H164" s="120">
        <v>1</v>
      </c>
      <c r="I164" s="5"/>
      <c r="J164" s="121">
        <f>ROUND(I164*H164,2)</f>
        <v>0</v>
      </c>
      <c r="K164" s="118" t="s">
        <v>86</v>
      </c>
      <c r="L164" s="35"/>
      <c r="M164" s="122" t="s">
        <v>16</v>
      </c>
      <c r="N164" s="123" t="s">
        <v>34</v>
      </c>
      <c r="O164" s="124">
        <v>0.16</v>
      </c>
      <c r="P164" s="124">
        <f>O164*H164</f>
        <v>0.16</v>
      </c>
      <c r="Q164" s="124">
        <v>0.0002</v>
      </c>
      <c r="R164" s="124">
        <f>Q164*H164</f>
        <v>0.0002</v>
      </c>
      <c r="S164" s="124">
        <v>0</v>
      </c>
      <c r="T164" s="125">
        <f>S164*H164</f>
        <v>0</v>
      </c>
      <c r="AR164" s="24" t="s">
        <v>87</v>
      </c>
      <c r="AT164" s="24" t="s">
        <v>82</v>
      </c>
      <c r="AU164" s="24" t="s">
        <v>8</v>
      </c>
      <c r="AY164" s="24" t="s">
        <v>78</v>
      </c>
      <c r="BE164" s="126">
        <f>IF(N164="základní",J164,0)</f>
        <v>0</v>
      </c>
      <c r="BF164" s="126">
        <f>IF(N164="snížená",J164,0)</f>
        <v>0</v>
      </c>
      <c r="BG164" s="126">
        <f>IF(N164="zákl. přenesená",J164,0)</f>
        <v>0</v>
      </c>
      <c r="BH164" s="126">
        <f>IF(N164="sníž. přenesená",J164,0)</f>
        <v>0</v>
      </c>
      <c r="BI164" s="126">
        <f>IF(N164="nulová",J164,0)</f>
        <v>0</v>
      </c>
      <c r="BJ164" s="24" t="s">
        <v>81</v>
      </c>
      <c r="BK164" s="126">
        <f>ROUND(I164*H164,2)</f>
        <v>0</v>
      </c>
      <c r="BL164" s="24" t="s">
        <v>87</v>
      </c>
      <c r="BM164" s="24" t="s">
        <v>593</v>
      </c>
    </row>
    <row r="165" spans="2:47" s="34" customFormat="1" ht="22.5" customHeight="1">
      <c r="B165" s="35"/>
      <c r="D165" s="127" t="s">
        <v>89</v>
      </c>
      <c r="F165" s="128" t="s">
        <v>594</v>
      </c>
      <c r="I165" s="16"/>
      <c r="L165" s="35"/>
      <c r="M165" s="129"/>
      <c r="N165" s="36"/>
      <c r="O165" s="36"/>
      <c r="P165" s="36"/>
      <c r="Q165" s="36"/>
      <c r="R165" s="36"/>
      <c r="S165" s="36"/>
      <c r="T165" s="130"/>
      <c r="AT165" s="24" t="s">
        <v>89</v>
      </c>
      <c r="AU165" s="24" t="s">
        <v>8</v>
      </c>
    </row>
    <row r="166" spans="2:51" s="139" customFormat="1" ht="22.5" customHeight="1">
      <c r="B166" s="138"/>
      <c r="D166" s="140" t="s">
        <v>91</v>
      </c>
      <c r="E166" s="141" t="s">
        <v>16</v>
      </c>
      <c r="F166" s="142" t="s">
        <v>81</v>
      </c>
      <c r="H166" s="143">
        <v>1</v>
      </c>
      <c r="I166" s="20"/>
      <c r="L166" s="138"/>
      <c r="M166" s="144"/>
      <c r="N166" s="145"/>
      <c r="O166" s="145"/>
      <c r="P166" s="145"/>
      <c r="Q166" s="145"/>
      <c r="R166" s="145"/>
      <c r="S166" s="145"/>
      <c r="T166" s="146"/>
      <c r="AT166" s="147" t="s">
        <v>91</v>
      </c>
      <c r="AU166" s="147" t="s">
        <v>8</v>
      </c>
      <c r="AV166" s="139" t="s">
        <v>8</v>
      </c>
      <c r="AW166" s="139" t="s">
        <v>93</v>
      </c>
      <c r="AX166" s="139" t="s">
        <v>81</v>
      </c>
      <c r="AY166" s="147" t="s">
        <v>78</v>
      </c>
    </row>
    <row r="167" spans="2:65" s="34" customFormat="1" ht="31.5" customHeight="1">
      <c r="B167" s="35"/>
      <c r="C167" s="116" t="s">
        <v>214</v>
      </c>
      <c r="D167" s="116" t="s">
        <v>82</v>
      </c>
      <c r="E167" s="117" t="s">
        <v>595</v>
      </c>
      <c r="F167" s="118" t="s">
        <v>596</v>
      </c>
      <c r="G167" s="119" t="s">
        <v>160</v>
      </c>
      <c r="H167" s="120">
        <v>2</v>
      </c>
      <c r="I167" s="5"/>
      <c r="J167" s="121">
        <f>ROUND(I167*H167,2)</f>
        <v>0</v>
      </c>
      <c r="K167" s="118" t="s">
        <v>86</v>
      </c>
      <c r="L167" s="35"/>
      <c r="M167" s="122" t="s">
        <v>16</v>
      </c>
      <c r="N167" s="123" t="s">
        <v>34</v>
      </c>
      <c r="O167" s="124">
        <v>0.166</v>
      </c>
      <c r="P167" s="124">
        <f>O167*H167</f>
        <v>0.332</v>
      </c>
      <c r="Q167" s="124">
        <v>0.00024</v>
      </c>
      <c r="R167" s="124">
        <f>Q167*H167</f>
        <v>0.00048</v>
      </c>
      <c r="S167" s="124">
        <v>0</v>
      </c>
      <c r="T167" s="125">
        <f>S167*H167</f>
        <v>0</v>
      </c>
      <c r="AR167" s="24" t="s">
        <v>87</v>
      </c>
      <c r="AT167" s="24" t="s">
        <v>82</v>
      </c>
      <c r="AU167" s="24" t="s">
        <v>8</v>
      </c>
      <c r="AY167" s="24" t="s">
        <v>78</v>
      </c>
      <c r="BE167" s="126">
        <f>IF(N167="základní",J167,0)</f>
        <v>0</v>
      </c>
      <c r="BF167" s="126">
        <f>IF(N167="snížená",J167,0)</f>
        <v>0</v>
      </c>
      <c r="BG167" s="126">
        <f>IF(N167="zákl. přenesená",J167,0)</f>
        <v>0</v>
      </c>
      <c r="BH167" s="126">
        <f>IF(N167="sníž. přenesená",J167,0)</f>
        <v>0</v>
      </c>
      <c r="BI167" s="126">
        <f>IF(N167="nulová",J167,0)</f>
        <v>0</v>
      </c>
      <c r="BJ167" s="24" t="s">
        <v>81</v>
      </c>
      <c r="BK167" s="126">
        <f>ROUND(I167*H167,2)</f>
        <v>0</v>
      </c>
      <c r="BL167" s="24" t="s">
        <v>87</v>
      </c>
      <c r="BM167" s="24" t="s">
        <v>597</v>
      </c>
    </row>
    <row r="168" spans="2:47" s="34" customFormat="1" ht="30" customHeight="1">
      <c r="B168" s="35"/>
      <c r="D168" s="127" t="s">
        <v>89</v>
      </c>
      <c r="F168" s="128" t="s">
        <v>598</v>
      </c>
      <c r="I168" s="16"/>
      <c r="L168" s="35"/>
      <c r="M168" s="129"/>
      <c r="N168" s="36"/>
      <c r="O168" s="36"/>
      <c r="P168" s="36"/>
      <c r="Q168" s="36"/>
      <c r="R168" s="36"/>
      <c r="S168" s="36"/>
      <c r="T168" s="130"/>
      <c r="AT168" s="24" t="s">
        <v>89</v>
      </c>
      <c r="AU168" s="24" t="s">
        <v>8</v>
      </c>
    </row>
    <row r="169" spans="2:51" s="139" customFormat="1" ht="22.5" customHeight="1">
      <c r="B169" s="138"/>
      <c r="D169" s="140" t="s">
        <v>91</v>
      </c>
      <c r="E169" s="141" t="s">
        <v>16</v>
      </c>
      <c r="F169" s="142" t="s">
        <v>8</v>
      </c>
      <c r="H169" s="143">
        <v>2</v>
      </c>
      <c r="I169" s="20"/>
      <c r="L169" s="138"/>
      <c r="M169" s="144"/>
      <c r="N169" s="145"/>
      <c r="O169" s="145"/>
      <c r="P169" s="145"/>
      <c r="Q169" s="145"/>
      <c r="R169" s="145"/>
      <c r="S169" s="145"/>
      <c r="T169" s="146"/>
      <c r="AT169" s="147" t="s">
        <v>91</v>
      </c>
      <c r="AU169" s="147" t="s">
        <v>8</v>
      </c>
      <c r="AV169" s="139" t="s">
        <v>8</v>
      </c>
      <c r="AW169" s="139" t="s">
        <v>93</v>
      </c>
      <c r="AX169" s="139" t="s">
        <v>81</v>
      </c>
      <c r="AY169" s="147" t="s">
        <v>78</v>
      </c>
    </row>
    <row r="170" spans="2:65" s="34" customFormat="1" ht="31.5" customHeight="1">
      <c r="B170" s="35"/>
      <c r="C170" s="116" t="s">
        <v>219</v>
      </c>
      <c r="D170" s="116" t="s">
        <v>82</v>
      </c>
      <c r="E170" s="117" t="s">
        <v>599</v>
      </c>
      <c r="F170" s="118" t="s">
        <v>600</v>
      </c>
      <c r="G170" s="119" t="s">
        <v>160</v>
      </c>
      <c r="H170" s="120">
        <v>3</v>
      </c>
      <c r="I170" s="5"/>
      <c r="J170" s="121">
        <f>ROUND(I170*H170,2)</f>
        <v>0</v>
      </c>
      <c r="K170" s="118" t="s">
        <v>86</v>
      </c>
      <c r="L170" s="35"/>
      <c r="M170" s="122" t="s">
        <v>16</v>
      </c>
      <c r="N170" s="123" t="s">
        <v>34</v>
      </c>
      <c r="O170" s="124">
        <v>0.206</v>
      </c>
      <c r="P170" s="124">
        <f>O170*H170</f>
        <v>0.618</v>
      </c>
      <c r="Q170" s="124">
        <v>0.00038</v>
      </c>
      <c r="R170" s="124">
        <f>Q170*H170</f>
        <v>0.00114</v>
      </c>
      <c r="S170" s="124">
        <v>0</v>
      </c>
      <c r="T170" s="125">
        <f>S170*H170</f>
        <v>0</v>
      </c>
      <c r="AR170" s="24" t="s">
        <v>87</v>
      </c>
      <c r="AT170" s="24" t="s">
        <v>82</v>
      </c>
      <c r="AU170" s="24" t="s">
        <v>8</v>
      </c>
      <c r="AY170" s="24" t="s">
        <v>78</v>
      </c>
      <c r="BE170" s="126">
        <f>IF(N170="základní",J170,0)</f>
        <v>0</v>
      </c>
      <c r="BF170" s="126">
        <f>IF(N170="snížená",J170,0)</f>
        <v>0</v>
      </c>
      <c r="BG170" s="126">
        <f>IF(N170="zákl. přenesená",J170,0)</f>
        <v>0</v>
      </c>
      <c r="BH170" s="126">
        <f>IF(N170="sníž. přenesená",J170,0)</f>
        <v>0</v>
      </c>
      <c r="BI170" s="126">
        <f>IF(N170="nulová",J170,0)</f>
        <v>0</v>
      </c>
      <c r="BJ170" s="24" t="s">
        <v>81</v>
      </c>
      <c r="BK170" s="126">
        <f>ROUND(I170*H170,2)</f>
        <v>0</v>
      </c>
      <c r="BL170" s="24" t="s">
        <v>87</v>
      </c>
      <c r="BM170" s="24" t="s">
        <v>601</v>
      </c>
    </row>
    <row r="171" spans="2:47" s="34" customFormat="1" ht="30" customHeight="1">
      <c r="B171" s="35"/>
      <c r="D171" s="127" t="s">
        <v>89</v>
      </c>
      <c r="F171" s="128" t="s">
        <v>602</v>
      </c>
      <c r="I171" s="16"/>
      <c r="L171" s="35"/>
      <c r="M171" s="129"/>
      <c r="N171" s="36"/>
      <c r="O171" s="36"/>
      <c r="P171" s="36"/>
      <c r="Q171" s="36"/>
      <c r="R171" s="36"/>
      <c r="S171" s="36"/>
      <c r="T171" s="130"/>
      <c r="AT171" s="24" t="s">
        <v>89</v>
      </c>
      <c r="AU171" s="24" t="s">
        <v>8</v>
      </c>
    </row>
    <row r="172" spans="2:51" s="139" customFormat="1" ht="22.5" customHeight="1">
      <c r="B172" s="138"/>
      <c r="D172" s="140" t="s">
        <v>91</v>
      </c>
      <c r="E172" s="141" t="s">
        <v>16</v>
      </c>
      <c r="F172" s="142" t="s">
        <v>101</v>
      </c>
      <c r="H172" s="143">
        <v>3</v>
      </c>
      <c r="I172" s="20"/>
      <c r="L172" s="138"/>
      <c r="M172" s="144"/>
      <c r="N172" s="145"/>
      <c r="O172" s="145"/>
      <c r="P172" s="145"/>
      <c r="Q172" s="145"/>
      <c r="R172" s="145"/>
      <c r="S172" s="145"/>
      <c r="T172" s="146"/>
      <c r="AT172" s="147" t="s">
        <v>91</v>
      </c>
      <c r="AU172" s="147" t="s">
        <v>8</v>
      </c>
      <c r="AV172" s="139" t="s">
        <v>8</v>
      </c>
      <c r="AW172" s="139" t="s">
        <v>93</v>
      </c>
      <c r="AX172" s="139" t="s">
        <v>81</v>
      </c>
      <c r="AY172" s="147" t="s">
        <v>78</v>
      </c>
    </row>
    <row r="173" spans="2:65" s="34" customFormat="1" ht="31.5" customHeight="1">
      <c r="B173" s="35"/>
      <c r="C173" s="116" t="s">
        <v>224</v>
      </c>
      <c r="D173" s="116" t="s">
        <v>82</v>
      </c>
      <c r="E173" s="117" t="s">
        <v>603</v>
      </c>
      <c r="F173" s="118" t="s">
        <v>604</v>
      </c>
      <c r="G173" s="119" t="s">
        <v>160</v>
      </c>
      <c r="H173" s="120">
        <v>2</v>
      </c>
      <c r="I173" s="5"/>
      <c r="J173" s="121">
        <f>ROUND(I173*H173,2)</f>
        <v>0</v>
      </c>
      <c r="K173" s="118" t="s">
        <v>86</v>
      </c>
      <c r="L173" s="35"/>
      <c r="M173" s="122" t="s">
        <v>16</v>
      </c>
      <c r="N173" s="123" t="s">
        <v>34</v>
      </c>
      <c r="O173" s="124">
        <v>0.352</v>
      </c>
      <c r="P173" s="124">
        <f>O173*H173</f>
        <v>0.704</v>
      </c>
      <c r="Q173" s="124">
        <v>0.0013</v>
      </c>
      <c r="R173" s="124">
        <f>Q173*H173</f>
        <v>0.0026</v>
      </c>
      <c r="S173" s="124">
        <v>0</v>
      </c>
      <c r="T173" s="125">
        <f>S173*H173</f>
        <v>0</v>
      </c>
      <c r="AR173" s="24" t="s">
        <v>87</v>
      </c>
      <c r="AT173" s="24" t="s">
        <v>82</v>
      </c>
      <c r="AU173" s="24" t="s">
        <v>8</v>
      </c>
      <c r="AY173" s="24" t="s">
        <v>78</v>
      </c>
      <c r="BE173" s="126">
        <f>IF(N173="základní",J173,0)</f>
        <v>0</v>
      </c>
      <c r="BF173" s="126">
        <f>IF(N173="snížená",J173,0)</f>
        <v>0</v>
      </c>
      <c r="BG173" s="126">
        <f>IF(N173="zákl. přenesená",J173,0)</f>
        <v>0</v>
      </c>
      <c r="BH173" s="126">
        <f>IF(N173="sníž. přenesená",J173,0)</f>
        <v>0</v>
      </c>
      <c r="BI173" s="126">
        <f>IF(N173="nulová",J173,0)</f>
        <v>0</v>
      </c>
      <c r="BJ173" s="24" t="s">
        <v>81</v>
      </c>
      <c r="BK173" s="126">
        <f>ROUND(I173*H173,2)</f>
        <v>0</v>
      </c>
      <c r="BL173" s="24" t="s">
        <v>87</v>
      </c>
      <c r="BM173" s="24" t="s">
        <v>605</v>
      </c>
    </row>
    <row r="174" spans="2:47" s="34" customFormat="1" ht="30" customHeight="1">
      <c r="B174" s="35"/>
      <c r="D174" s="127" t="s">
        <v>89</v>
      </c>
      <c r="F174" s="128" t="s">
        <v>606</v>
      </c>
      <c r="I174" s="16"/>
      <c r="L174" s="35"/>
      <c r="M174" s="129"/>
      <c r="N174" s="36"/>
      <c r="O174" s="36"/>
      <c r="P174" s="36"/>
      <c r="Q174" s="36"/>
      <c r="R174" s="36"/>
      <c r="S174" s="36"/>
      <c r="T174" s="130"/>
      <c r="AT174" s="24" t="s">
        <v>89</v>
      </c>
      <c r="AU174" s="24" t="s">
        <v>8</v>
      </c>
    </row>
    <row r="175" spans="2:51" s="139" customFormat="1" ht="22.5" customHeight="1">
      <c r="B175" s="138"/>
      <c r="D175" s="140" t="s">
        <v>91</v>
      </c>
      <c r="E175" s="141" t="s">
        <v>16</v>
      </c>
      <c r="F175" s="142" t="s">
        <v>8</v>
      </c>
      <c r="H175" s="143">
        <v>2</v>
      </c>
      <c r="I175" s="20"/>
      <c r="L175" s="138"/>
      <c r="M175" s="144"/>
      <c r="N175" s="145"/>
      <c r="O175" s="145"/>
      <c r="P175" s="145"/>
      <c r="Q175" s="145"/>
      <c r="R175" s="145"/>
      <c r="S175" s="145"/>
      <c r="T175" s="146"/>
      <c r="AT175" s="147" t="s">
        <v>91</v>
      </c>
      <c r="AU175" s="147" t="s">
        <v>8</v>
      </c>
      <c r="AV175" s="139" t="s">
        <v>8</v>
      </c>
      <c r="AW175" s="139" t="s">
        <v>93</v>
      </c>
      <c r="AX175" s="139" t="s">
        <v>81</v>
      </c>
      <c r="AY175" s="147" t="s">
        <v>78</v>
      </c>
    </row>
    <row r="176" spans="2:65" s="34" customFormat="1" ht="22.5" customHeight="1">
      <c r="B176" s="35"/>
      <c r="C176" s="116" t="s">
        <v>229</v>
      </c>
      <c r="D176" s="116" t="s">
        <v>82</v>
      </c>
      <c r="E176" s="117" t="s">
        <v>607</v>
      </c>
      <c r="F176" s="118" t="s">
        <v>608</v>
      </c>
      <c r="G176" s="119" t="s">
        <v>167</v>
      </c>
      <c r="H176" s="120">
        <v>1</v>
      </c>
      <c r="I176" s="5"/>
      <c r="J176" s="121">
        <f>ROUND(I176*H176,2)</f>
        <v>0</v>
      </c>
      <c r="K176" s="118" t="s">
        <v>86</v>
      </c>
      <c r="L176" s="35"/>
      <c r="M176" s="122" t="s">
        <v>16</v>
      </c>
      <c r="N176" s="123" t="s">
        <v>34</v>
      </c>
      <c r="O176" s="124">
        <v>0.74</v>
      </c>
      <c r="P176" s="124">
        <f>O176*H176</f>
        <v>0.74</v>
      </c>
      <c r="Q176" s="124">
        <v>0.00902</v>
      </c>
      <c r="R176" s="124">
        <f>Q176*H176</f>
        <v>0.00902</v>
      </c>
      <c r="S176" s="124">
        <v>0</v>
      </c>
      <c r="T176" s="125">
        <f>S176*H176</f>
        <v>0</v>
      </c>
      <c r="AR176" s="24" t="s">
        <v>87</v>
      </c>
      <c r="AT176" s="24" t="s">
        <v>82</v>
      </c>
      <c r="AU176" s="24" t="s">
        <v>8</v>
      </c>
      <c r="AY176" s="24" t="s">
        <v>78</v>
      </c>
      <c r="BE176" s="126">
        <f>IF(N176="základní",J176,0)</f>
        <v>0</v>
      </c>
      <c r="BF176" s="126">
        <f>IF(N176="snížená",J176,0)</f>
        <v>0</v>
      </c>
      <c r="BG176" s="126">
        <f>IF(N176="zákl. přenesená",J176,0)</f>
        <v>0</v>
      </c>
      <c r="BH176" s="126">
        <f>IF(N176="sníž. přenesená",J176,0)</f>
        <v>0</v>
      </c>
      <c r="BI176" s="126">
        <f>IF(N176="nulová",J176,0)</f>
        <v>0</v>
      </c>
      <c r="BJ176" s="24" t="s">
        <v>81</v>
      </c>
      <c r="BK176" s="126">
        <f>ROUND(I176*H176,2)</f>
        <v>0</v>
      </c>
      <c r="BL176" s="24" t="s">
        <v>87</v>
      </c>
      <c r="BM176" s="24" t="s">
        <v>609</v>
      </c>
    </row>
    <row r="177" spans="2:47" s="34" customFormat="1" ht="30" customHeight="1">
      <c r="B177" s="35"/>
      <c r="D177" s="127" t="s">
        <v>89</v>
      </c>
      <c r="F177" s="128" t="s">
        <v>610</v>
      </c>
      <c r="I177" s="16"/>
      <c r="L177" s="35"/>
      <c r="M177" s="129"/>
      <c r="N177" s="36"/>
      <c r="O177" s="36"/>
      <c r="P177" s="36"/>
      <c r="Q177" s="36"/>
      <c r="R177" s="36"/>
      <c r="S177" s="36"/>
      <c r="T177" s="130"/>
      <c r="AT177" s="24" t="s">
        <v>89</v>
      </c>
      <c r="AU177" s="24" t="s">
        <v>8</v>
      </c>
    </row>
    <row r="178" spans="2:51" s="139" customFormat="1" ht="22.5" customHeight="1">
      <c r="B178" s="138"/>
      <c r="D178" s="140" t="s">
        <v>91</v>
      </c>
      <c r="E178" s="141" t="s">
        <v>16</v>
      </c>
      <c r="F178" s="142" t="s">
        <v>81</v>
      </c>
      <c r="H178" s="143">
        <v>1</v>
      </c>
      <c r="I178" s="20"/>
      <c r="L178" s="138"/>
      <c r="M178" s="144"/>
      <c r="N178" s="145"/>
      <c r="O178" s="145"/>
      <c r="P178" s="145"/>
      <c r="Q178" s="145"/>
      <c r="R178" s="145"/>
      <c r="S178" s="145"/>
      <c r="T178" s="146"/>
      <c r="AT178" s="147" t="s">
        <v>91</v>
      </c>
      <c r="AU178" s="147" t="s">
        <v>8</v>
      </c>
      <c r="AV178" s="139" t="s">
        <v>8</v>
      </c>
      <c r="AW178" s="139" t="s">
        <v>93</v>
      </c>
      <c r="AX178" s="139" t="s">
        <v>81</v>
      </c>
      <c r="AY178" s="147" t="s">
        <v>78</v>
      </c>
    </row>
    <row r="179" spans="2:65" s="34" customFormat="1" ht="22.5" customHeight="1">
      <c r="B179" s="35"/>
      <c r="C179" s="116" t="s">
        <v>234</v>
      </c>
      <c r="D179" s="116" t="s">
        <v>82</v>
      </c>
      <c r="E179" s="117" t="s">
        <v>611</v>
      </c>
      <c r="F179" s="118" t="s">
        <v>612</v>
      </c>
      <c r="G179" s="119" t="s">
        <v>160</v>
      </c>
      <c r="H179" s="120">
        <v>1</v>
      </c>
      <c r="I179" s="5"/>
      <c r="J179" s="121">
        <f>ROUND(I179*H179,2)</f>
        <v>0</v>
      </c>
      <c r="K179" s="118" t="s">
        <v>86</v>
      </c>
      <c r="L179" s="35"/>
      <c r="M179" s="122" t="s">
        <v>16</v>
      </c>
      <c r="N179" s="123" t="s">
        <v>34</v>
      </c>
      <c r="O179" s="124">
        <v>0.433</v>
      </c>
      <c r="P179" s="124">
        <f>O179*H179</f>
        <v>0.433</v>
      </c>
      <c r="Q179" s="124">
        <v>0.00147</v>
      </c>
      <c r="R179" s="124">
        <f>Q179*H179</f>
        <v>0.00147</v>
      </c>
      <c r="S179" s="124">
        <v>0</v>
      </c>
      <c r="T179" s="125">
        <f>S179*H179</f>
        <v>0</v>
      </c>
      <c r="AR179" s="24" t="s">
        <v>87</v>
      </c>
      <c r="AT179" s="24" t="s">
        <v>82</v>
      </c>
      <c r="AU179" s="24" t="s">
        <v>8</v>
      </c>
      <c r="AY179" s="24" t="s">
        <v>78</v>
      </c>
      <c r="BE179" s="126">
        <f>IF(N179="základní",J179,0)</f>
        <v>0</v>
      </c>
      <c r="BF179" s="126">
        <f>IF(N179="snížená",J179,0)</f>
        <v>0</v>
      </c>
      <c r="BG179" s="126">
        <f>IF(N179="zákl. přenesená",J179,0)</f>
        <v>0</v>
      </c>
      <c r="BH179" s="126">
        <f>IF(N179="sníž. přenesená",J179,0)</f>
        <v>0</v>
      </c>
      <c r="BI179" s="126">
        <f>IF(N179="nulová",J179,0)</f>
        <v>0</v>
      </c>
      <c r="BJ179" s="24" t="s">
        <v>81</v>
      </c>
      <c r="BK179" s="126">
        <f>ROUND(I179*H179,2)</f>
        <v>0</v>
      </c>
      <c r="BL179" s="24" t="s">
        <v>87</v>
      </c>
      <c r="BM179" s="24" t="s">
        <v>613</v>
      </c>
    </row>
    <row r="180" spans="2:47" s="34" customFormat="1" ht="54" customHeight="1">
      <c r="B180" s="35"/>
      <c r="D180" s="127" t="s">
        <v>89</v>
      </c>
      <c r="F180" s="128" t="s">
        <v>614</v>
      </c>
      <c r="I180" s="16"/>
      <c r="L180" s="35"/>
      <c r="M180" s="129"/>
      <c r="N180" s="36"/>
      <c r="O180" s="36"/>
      <c r="P180" s="36"/>
      <c r="Q180" s="36"/>
      <c r="R180" s="36"/>
      <c r="S180" s="36"/>
      <c r="T180" s="130"/>
      <c r="AT180" s="24" t="s">
        <v>89</v>
      </c>
      <c r="AU180" s="24" t="s">
        <v>8</v>
      </c>
    </row>
    <row r="181" spans="2:51" s="139" customFormat="1" ht="22.5" customHeight="1">
      <c r="B181" s="138"/>
      <c r="D181" s="140" t="s">
        <v>91</v>
      </c>
      <c r="E181" s="141" t="s">
        <v>16</v>
      </c>
      <c r="F181" s="142" t="s">
        <v>81</v>
      </c>
      <c r="H181" s="143">
        <v>1</v>
      </c>
      <c r="I181" s="20"/>
      <c r="L181" s="138"/>
      <c r="M181" s="144"/>
      <c r="N181" s="145"/>
      <c r="O181" s="145"/>
      <c r="P181" s="145"/>
      <c r="Q181" s="145"/>
      <c r="R181" s="145"/>
      <c r="S181" s="145"/>
      <c r="T181" s="146"/>
      <c r="AT181" s="147" t="s">
        <v>91</v>
      </c>
      <c r="AU181" s="147" t="s">
        <v>8</v>
      </c>
      <c r="AV181" s="139" t="s">
        <v>8</v>
      </c>
      <c r="AW181" s="139" t="s">
        <v>93</v>
      </c>
      <c r="AX181" s="139" t="s">
        <v>81</v>
      </c>
      <c r="AY181" s="147" t="s">
        <v>78</v>
      </c>
    </row>
    <row r="182" spans="2:65" s="34" customFormat="1" ht="22.5" customHeight="1">
      <c r="B182" s="35"/>
      <c r="C182" s="116" t="s">
        <v>239</v>
      </c>
      <c r="D182" s="116" t="s">
        <v>82</v>
      </c>
      <c r="E182" s="117" t="s">
        <v>615</v>
      </c>
      <c r="F182" s="118" t="s">
        <v>616</v>
      </c>
      <c r="G182" s="119" t="s">
        <v>160</v>
      </c>
      <c r="H182" s="120">
        <v>1</v>
      </c>
      <c r="I182" s="5"/>
      <c r="J182" s="121">
        <f>ROUND(I182*H182,2)</f>
        <v>0</v>
      </c>
      <c r="K182" s="118" t="s">
        <v>86</v>
      </c>
      <c r="L182" s="35"/>
      <c r="M182" s="122" t="s">
        <v>16</v>
      </c>
      <c r="N182" s="123" t="s">
        <v>34</v>
      </c>
      <c r="O182" s="124">
        <v>0.206</v>
      </c>
      <c r="P182" s="124">
        <f>O182*H182</f>
        <v>0.206</v>
      </c>
      <c r="Q182" s="124">
        <v>0.00075</v>
      </c>
      <c r="R182" s="124">
        <f>Q182*H182</f>
        <v>0.00075</v>
      </c>
      <c r="S182" s="124">
        <v>0</v>
      </c>
      <c r="T182" s="125">
        <f>S182*H182</f>
        <v>0</v>
      </c>
      <c r="AR182" s="24" t="s">
        <v>87</v>
      </c>
      <c r="AT182" s="24" t="s">
        <v>82</v>
      </c>
      <c r="AU182" s="24" t="s">
        <v>8</v>
      </c>
      <c r="AY182" s="24" t="s">
        <v>78</v>
      </c>
      <c r="BE182" s="126">
        <f>IF(N182="základní",J182,0)</f>
        <v>0</v>
      </c>
      <c r="BF182" s="126">
        <f>IF(N182="snížená",J182,0)</f>
        <v>0</v>
      </c>
      <c r="BG182" s="126">
        <f>IF(N182="zákl. přenesená",J182,0)</f>
        <v>0</v>
      </c>
      <c r="BH182" s="126">
        <f>IF(N182="sníž. přenesená",J182,0)</f>
        <v>0</v>
      </c>
      <c r="BI182" s="126">
        <f>IF(N182="nulová",J182,0)</f>
        <v>0</v>
      </c>
      <c r="BJ182" s="24" t="s">
        <v>81</v>
      </c>
      <c r="BK182" s="126">
        <f>ROUND(I182*H182,2)</f>
        <v>0</v>
      </c>
      <c r="BL182" s="24" t="s">
        <v>87</v>
      </c>
      <c r="BM182" s="24" t="s">
        <v>617</v>
      </c>
    </row>
    <row r="183" spans="2:47" s="34" customFormat="1" ht="22.5" customHeight="1">
      <c r="B183" s="35"/>
      <c r="D183" s="127" t="s">
        <v>89</v>
      </c>
      <c r="F183" s="128" t="s">
        <v>618</v>
      </c>
      <c r="I183" s="16"/>
      <c r="L183" s="35"/>
      <c r="M183" s="129"/>
      <c r="N183" s="36"/>
      <c r="O183" s="36"/>
      <c r="P183" s="36"/>
      <c r="Q183" s="36"/>
      <c r="R183" s="36"/>
      <c r="S183" s="36"/>
      <c r="T183" s="130"/>
      <c r="AT183" s="24" t="s">
        <v>89</v>
      </c>
      <c r="AU183" s="24" t="s">
        <v>8</v>
      </c>
    </row>
    <row r="184" spans="2:51" s="139" customFormat="1" ht="22.5" customHeight="1">
      <c r="B184" s="138"/>
      <c r="D184" s="140" t="s">
        <v>91</v>
      </c>
      <c r="E184" s="141" t="s">
        <v>16</v>
      </c>
      <c r="F184" s="142" t="s">
        <v>81</v>
      </c>
      <c r="H184" s="143">
        <v>1</v>
      </c>
      <c r="I184" s="20"/>
      <c r="L184" s="138"/>
      <c r="M184" s="144"/>
      <c r="N184" s="145"/>
      <c r="O184" s="145"/>
      <c r="P184" s="145"/>
      <c r="Q184" s="145"/>
      <c r="R184" s="145"/>
      <c r="S184" s="145"/>
      <c r="T184" s="146"/>
      <c r="AT184" s="147" t="s">
        <v>91</v>
      </c>
      <c r="AU184" s="147" t="s">
        <v>8</v>
      </c>
      <c r="AV184" s="139" t="s">
        <v>8</v>
      </c>
      <c r="AW184" s="139" t="s">
        <v>93</v>
      </c>
      <c r="AX184" s="139" t="s">
        <v>81</v>
      </c>
      <c r="AY184" s="147" t="s">
        <v>78</v>
      </c>
    </row>
    <row r="185" spans="2:65" s="34" customFormat="1" ht="22.5" customHeight="1">
      <c r="B185" s="35"/>
      <c r="C185" s="116" t="s">
        <v>244</v>
      </c>
      <c r="D185" s="116" t="s">
        <v>82</v>
      </c>
      <c r="E185" s="117" t="s">
        <v>619</v>
      </c>
      <c r="F185" s="118" t="s">
        <v>620</v>
      </c>
      <c r="G185" s="119" t="s">
        <v>141</v>
      </c>
      <c r="H185" s="120">
        <v>0.083</v>
      </c>
      <c r="I185" s="5"/>
      <c r="J185" s="121">
        <f>ROUND(I185*H185,2)</f>
        <v>0</v>
      </c>
      <c r="K185" s="118" t="s">
        <v>86</v>
      </c>
      <c r="L185" s="35"/>
      <c r="M185" s="122" t="s">
        <v>16</v>
      </c>
      <c r="N185" s="123" t="s">
        <v>34</v>
      </c>
      <c r="O185" s="124">
        <v>1.333</v>
      </c>
      <c r="P185" s="124">
        <f>O185*H185</f>
        <v>0.110639</v>
      </c>
      <c r="Q185" s="124">
        <v>0</v>
      </c>
      <c r="R185" s="124">
        <f>Q185*H185</f>
        <v>0</v>
      </c>
      <c r="S185" s="124">
        <v>0</v>
      </c>
      <c r="T185" s="125">
        <f>S185*H185</f>
        <v>0</v>
      </c>
      <c r="AR185" s="24" t="s">
        <v>87</v>
      </c>
      <c r="AT185" s="24" t="s">
        <v>82</v>
      </c>
      <c r="AU185" s="24" t="s">
        <v>8</v>
      </c>
      <c r="AY185" s="24" t="s">
        <v>78</v>
      </c>
      <c r="BE185" s="126">
        <f>IF(N185="základní",J185,0)</f>
        <v>0</v>
      </c>
      <c r="BF185" s="126">
        <f>IF(N185="snížená",J185,0)</f>
        <v>0</v>
      </c>
      <c r="BG185" s="126">
        <f>IF(N185="zákl. přenesená",J185,0)</f>
        <v>0</v>
      </c>
      <c r="BH185" s="126">
        <f>IF(N185="sníž. přenesená",J185,0)</f>
        <v>0</v>
      </c>
      <c r="BI185" s="126">
        <f>IF(N185="nulová",J185,0)</f>
        <v>0</v>
      </c>
      <c r="BJ185" s="24" t="s">
        <v>81</v>
      </c>
      <c r="BK185" s="126">
        <f>ROUND(I185*H185,2)</f>
        <v>0</v>
      </c>
      <c r="BL185" s="24" t="s">
        <v>87</v>
      </c>
      <c r="BM185" s="24" t="s">
        <v>621</v>
      </c>
    </row>
    <row r="186" spans="2:47" s="34" customFormat="1" ht="30" customHeight="1">
      <c r="B186" s="35"/>
      <c r="D186" s="140" t="s">
        <v>89</v>
      </c>
      <c r="F186" s="157" t="s">
        <v>622</v>
      </c>
      <c r="I186" s="16"/>
      <c r="L186" s="35"/>
      <c r="M186" s="129"/>
      <c r="N186" s="36"/>
      <c r="O186" s="36"/>
      <c r="P186" s="36"/>
      <c r="Q186" s="36"/>
      <c r="R186" s="36"/>
      <c r="S186" s="36"/>
      <c r="T186" s="130"/>
      <c r="AT186" s="24" t="s">
        <v>89</v>
      </c>
      <c r="AU186" s="24" t="s">
        <v>8</v>
      </c>
    </row>
    <row r="187" spans="2:65" s="34" customFormat="1" ht="22.5" customHeight="1">
      <c r="B187" s="35"/>
      <c r="C187" s="116" t="s">
        <v>251</v>
      </c>
      <c r="D187" s="116" t="s">
        <v>82</v>
      </c>
      <c r="E187" s="117" t="s">
        <v>623</v>
      </c>
      <c r="F187" s="118" t="s">
        <v>624</v>
      </c>
      <c r="G187" s="119" t="s">
        <v>141</v>
      </c>
      <c r="H187" s="120">
        <v>0.083</v>
      </c>
      <c r="I187" s="5"/>
      <c r="J187" s="121">
        <f>ROUND(I187*H187,2)</f>
        <v>0</v>
      </c>
      <c r="K187" s="118" t="s">
        <v>86</v>
      </c>
      <c r="L187" s="35"/>
      <c r="M187" s="122" t="s">
        <v>16</v>
      </c>
      <c r="N187" s="123" t="s">
        <v>34</v>
      </c>
      <c r="O187" s="124">
        <v>1.18</v>
      </c>
      <c r="P187" s="124">
        <f>O187*H187</f>
        <v>0.09794</v>
      </c>
      <c r="Q187" s="124">
        <v>0</v>
      </c>
      <c r="R187" s="124">
        <f>Q187*H187</f>
        <v>0</v>
      </c>
      <c r="S187" s="124">
        <v>0</v>
      </c>
      <c r="T187" s="125">
        <f>S187*H187</f>
        <v>0</v>
      </c>
      <c r="AR187" s="24" t="s">
        <v>87</v>
      </c>
      <c r="AT187" s="24" t="s">
        <v>82</v>
      </c>
      <c r="AU187" s="24" t="s">
        <v>8</v>
      </c>
      <c r="AY187" s="24" t="s">
        <v>78</v>
      </c>
      <c r="BE187" s="126">
        <f>IF(N187="základní",J187,0)</f>
        <v>0</v>
      </c>
      <c r="BF187" s="126">
        <f>IF(N187="snížená",J187,0)</f>
        <v>0</v>
      </c>
      <c r="BG187" s="126">
        <f>IF(N187="zákl. přenesená",J187,0)</f>
        <v>0</v>
      </c>
      <c r="BH187" s="126">
        <f>IF(N187="sníž. přenesená",J187,0)</f>
        <v>0</v>
      </c>
      <c r="BI187" s="126">
        <f>IF(N187="nulová",J187,0)</f>
        <v>0</v>
      </c>
      <c r="BJ187" s="24" t="s">
        <v>81</v>
      </c>
      <c r="BK187" s="126">
        <f>ROUND(I187*H187,2)</f>
        <v>0</v>
      </c>
      <c r="BL187" s="24" t="s">
        <v>87</v>
      </c>
      <c r="BM187" s="24" t="s">
        <v>625</v>
      </c>
    </row>
    <row r="188" spans="2:47" s="34" customFormat="1" ht="30" customHeight="1">
      <c r="B188" s="35"/>
      <c r="D188" s="127" t="s">
        <v>89</v>
      </c>
      <c r="F188" s="128" t="s">
        <v>626</v>
      </c>
      <c r="I188" s="16"/>
      <c r="L188" s="35"/>
      <c r="M188" s="129"/>
      <c r="N188" s="36"/>
      <c r="O188" s="36"/>
      <c r="P188" s="36"/>
      <c r="Q188" s="36"/>
      <c r="R188" s="36"/>
      <c r="S188" s="36"/>
      <c r="T188" s="130"/>
      <c r="AT188" s="24" t="s">
        <v>89</v>
      </c>
      <c r="AU188" s="24" t="s">
        <v>8</v>
      </c>
    </row>
    <row r="189" spans="2:63" s="103" customFormat="1" ht="29.25" customHeight="1">
      <c r="B189" s="102"/>
      <c r="D189" s="113" t="s">
        <v>74</v>
      </c>
      <c r="E189" s="114" t="s">
        <v>627</v>
      </c>
      <c r="F189" s="114" t="s">
        <v>628</v>
      </c>
      <c r="I189" s="22"/>
      <c r="J189" s="115">
        <f>BK189</f>
        <v>0</v>
      </c>
      <c r="L189" s="102"/>
      <c r="M189" s="107"/>
      <c r="N189" s="108"/>
      <c r="O189" s="108"/>
      <c r="P189" s="109">
        <f>SUM(P190:P195)</f>
        <v>1.8479999999999999</v>
      </c>
      <c r="Q189" s="108"/>
      <c r="R189" s="109">
        <f>SUM(R190:R195)</f>
        <v>0.0010500000000000002</v>
      </c>
      <c r="S189" s="108"/>
      <c r="T189" s="110">
        <f>SUM(T190:T195)</f>
        <v>0</v>
      </c>
      <c r="AR189" s="104" t="s">
        <v>8</v>
      </c>
      <c r="AT189" s="111" t="s">
        <v>74</v>
      </c>
      <c r="AU189" s="111" t="s">
        <v>81</v>
      </c>
      <c r="AY189" s="104" t="s">
        <v>78</v>
      </c>
      <c r="BK189" s="112">
        <f>SUM(BK190:BK195)</f>
        <v>0</v>
      </c>
    </row>
    <row r="190" spans="2:65" s="34" customFormat="1" ht="22.5" customHeight="1">
      <c r="B190" s="35"/>
      <c r="C190" s="116" t="s">
        <v>98</v>
      </c>
      <c r="D190" s="116" t="s">
        <v>82</v>
      </c>
      <c r="E190" s="117" t="s">
        <v>629</v>
      </c>
      <c r="F190" s="118" t="s">
        <v>630</v>
      </c>
      <c r="G190" s="119" t="s">
        <v>85</v>
      </c>
      <c r="H190" s="120">
        <v>21</v>
      </c>
      <c r="I190" s="5"/>
      <c r="J190" s="121">
        <f>ROUND(I190*H190,2)</f>
        <v>0</v>
      </c>
      <c r="K190" s="118" t="s">
        <v>86</v>
      </c>
      <c r="L190" s="35"/>
      <c r="M190" s="122" t="s">
        <v>16</v>
      </c>
      <c r="N190" s="123" t="s">
        <v>34</v>
      </c>
      <c r="O190" s="124">
        <v>0.028</v>
      </c>
      <c r="P190" s="124">
        <f>O190*H190</f>
        <v>0.588</v>
      </c>
      <c r="Q190" s="124">
        <v>2E-05</v>
      </c>
      <c r="R190" s="124">
        <f>Q190*H190</f>
        <v>0.00042</v>
      </c>
      <c r="S190" s="124">
        <v>0</v>
      </c>
      <c r="T190" s="125">
        <f>S190*H190</f>
        <v>0</v>
      </c>
      <c r="AR190" s="24" t="s">
        <v>87</v>
      </c>
      <c r="AT190" s="24" t="s">
        <v>82</v>
      </c>
      <c r="AU190" s="24" t="s">
        <v>8</v>
      </c>
      <c r="AY190" s="24" t="s">
        <v>78</v>
      </c>
      <c r="BE190" s="126">
        <f>IF(N190="základní",J190,0)</f>
        <v>0</v>
      </c>
      <c r="BF190" s="126">
        <f>IF(N190="snížená",J190,0)</f>
        <v>0</v>
      </c>
      <c r="BG190" s="126">
        <f>IF(N190="zákl. přenesená",J190,0)</f>
        <v>0</v>
      </c>
      <c r="BH190" s="126">
        <f>IF(N190="sníž. přenesená",J190,0)</f>
        <v>0</v>
      </c>
      <c r="BI190" s="126">
        <f>IF(N190="nulová",J190,0)</f>
        <v>0</v>
      </c>
      <c r="BJ190" s="24" t="s">
        <v>81</v>
      </c>
      <c r="BK190" s="126">
        <f>ROUND(I190*H190,2)</f>
        <v>0</v>
      </c>
      <c r="BL190" s="24" t="s">
        <v>87</v>
      </c>
      <c r="BM190" s="24" t="s">
        <v>631</v>
      </c>
    </row>
    <row r="191" spans="2:47" s="34" customFormat="1" ht="30" customHeight="1">
      <c r="B191" s="35"/>
      <c r="D191" s="127" t="s">
        <v>89</v>
      </c>
      <c r="F191" s="128" t="s">
        <v>632</v>
      </c>
      <c r="I191" s="16"/>
      <c r="L191" s="35"/>
      <c r="M191" s="129"/>
      <c r="N191" s="36"/>
      <c r="O191" s="36"/>
      <c r="P191" s="36"/>
      <c r="Q191" s="36"/>
      <c r="R191" s="36"/>
      <c r="S191" s="36"/>
      <c r="T191" s="130"/>
      <c r="AT191" s="24" t="s">
        <v>89</v>
      </c>
      <c r="AU191" s="24" t="s">
        <v>8</v>
      </c>
    </row>
    <row r="192" spans="2:51" s="139" customFormat="1" ht="22.5" customHeight="1">
      <c r="B192" s="138"/>
      <c r="D192" s="140" t="s">
        <v>91</v>
      </c>
      <c r="E192" s="141" t="s">
        <v>16</v>
      </c>
      <c r="F192" s="142" t="s">
        <v>633</v>
      </c>
      <c r="H192" s="143">
        <v>21</v>
      </c>
      <c r="I192" s="20"/>
      <c r="L192" s="138"/>
      <c r="M192" s="144"/>
      <c r="N192" s="145"/>
      <c r="O192" s="145"/>
      <c r="P192" s="145"/>
      <c r="Q192" s="145"/>
      <c r="R192" s="145"/>
      <c r="S192" s="145"/>
      <c r="T192" s="146"/>
      <c r="AT192" s="147" t="s">
        <v>91</v>
      </c>
      <c r="AU192" s="147" t="s">
        <v>8</v>
      </c>
      <c r="AV192" s="139" t="s">
        <v>8</v>
      </c>
      <c r="AW192" s="139" t="s">
        <v>93</v>
      </c>
      <c r="AX192" s="139" t="s">
        <v>81</v>
      </c>
      <c r="AY192" s="147" t="s">
        <v>78</v>
      </c>
    </row>
    <row r="193" spans="2:65" s="34" customFormat="1" ht="22.5" customHeight="1">
      <c r="B193" s="35"/>
      <c r="C193" s="116" t="s">
        <v>261</v>
      </c>
      <c r="D193" s="116" t="s">
        <v>82</v>
      </c>
      <c r="E193" s="117" t="s">
        <v>634</v>
      </c>
      <c r="F193" s="118" t="s">
        <v>635</v>
      </c>
      <c r="G193" s="119" t="s">
        <v>85</v>
      </c>
      <c r="H193" s="120">
        <v>21</v>
      </c>
      <c r="I193" s="5"/>
      <c r="J193" s="121">
        <f>ROUND(I193*H193,2)</f>
        <v>0</v>
      </c>
      <c r="K193" s="118" t="s">
        <v>86</v>
      </c>
      <c r="L193" s="35"/>
      <c r="M193" s="122" t="s">
        <v>16</v>
      </c>
      <c r="N193" s="123" t="s">
        <v>34</v>
      </c>
      <c r="O193" s="124">
        <v>0.06</v>
      </c>
      <c r="P193" s="124">
        <f>O193*H193</f>
        <v>1.26</v>
      </c>
      <c r="Q193" s="124">
        <v>3E-05</v>
      </c>
      <c r="R193" s="124">
        <f>Q193*H193</f>
        <v>0.00063</v>
      </c>
      <c r="S193" s="124">
        <v>0</v>
      </c>
      <c r="T193" s="125">
        <f>S193*H193</f>
        <v>0</v>
      </c>
      <c r="AR193" s="24" t="s">
        <v>87</v>
      </c>
      <c r="AT193" s="24" t="s">
        <v>82</v>
      </c>
      <c r="AU193" s="24" t="s">
        <v>8</v>
      </c>
      <c r="AY193" s="24" t="s">
        <v>78</v>
      </c>
      <c r="BE193" s="126">
        <f>IF(N193="základní",J193,0)</f>
        <v>0</v>
      </c>
      <c r="BF193" s="126">
        <f>IF(N193="snížená",J193,0)</f>
        <v>0</v>
      </c>
      <c r="BG193" s="126">
        <f>IF(N193="zákl. přenesená",J193,0)</f>
        <v>0</v>
      </c>
      <c r="BH193" s="126">
        <f>IF(N193="sníž. přenesená",J193,0)</f>
        <v>0</v>
      </c>
      <c r="BI193" s="126">
        <f>IF(N193="nulová",J193,0)</f>
        <v>0</v>
      </c>
      <c r="BJ193" s="24" t="s">
        <v>81</v>
      </c>
      <c r="BK193" s="126">
        <f>ROUND(I193*H193,2)</f>
        <v>0</v>
      </c>
      <c r="BL193" s="24" t="s">
        <v>87</v>
      </c>
      <c r="BM193" s="24" t="s">
        <v>636</v>
      </c>
    </row>
    <row r="194" spans="2:47" s="34" customFormat="1" ht="30" customHeight="1">
      <c r="B194" s="35"/>
      <c r="D194" s="127" t="s">
        <v>89</v>
      </c>
      <c r="F194" s="128" t="s">
        <v>637</v>
      </c>
      <c r="I194" s="16"/>
      <c r="L194" s="35"/>
      <c r="M194" s="129"/>
      <c r="N194" s="36"/>
      <c r="O194" s="36"/>
      <c r="P194" s="36"/>
      <c r="Q194" s="36"/>
      <c r="R194" s="36"/>
      <c r="S194" s="36"/>
      <c r="T194" s="130"/>
      <c r="AT194" s="24" t="s">
        <v>89</v>
      </c>
      <c r="AU194" s="24" t="s">
        <v>8</v>
      </c>
    </row>
    <row r="195" spans="2:51" s="139" customFormat="1" ht="22.5" customHeight="1">
      <c r="B195" s="138"/>
      <c r="D195" s="127" t="s">
        <v>91</v>
      </c>
      <c r="E195" s="147" t="s">
        <v>16</v>
      </c>
      <c r="F195" s="158" t="s">
        <v>197</v>
      </c>
      <c r="H195" s="159">
        <v>21</v>
      </c>
      <c r="I195" s="20"/>
      <c r="L195" s="138"/>
      <c r="M195" s="144"/>
      <c r="N195" s="145"/>
      <c r="O195" s="145"/>
      <c r="P195" s="145"/>
      <c r="Q195" s="145"/>
      <c r="R195" s="145"/>
      <c r="S195" s="145"/>
      <c r="T195" s="146"/>
      <c r="AT195" s="147" t="s">
        <v>91</v>
      </c>
      <c r="AU195" s="147" t="s">
        <v>8</v>
      </c>
      <c r="AV195" s="139" t="s">
        <v>8</v>
      </c>
      <c r="AW195" s="139" t="s">
        <v>93</v>
      </c>
      <c r="AX195" s="139" t="s">
        <v>81</v>
      </c>
      <c r="AY195" s="147" t="s">
        <v>78</v>
      </c>
    </row>
    <row r="196" spans="2:63" s="103" customFormat="1" ht="36.75" customHeight="1">
      <c r="B196" s="102"/>
      <c r="D196" s="113" t="s">
        <v>74</v>
      </c>
      <c r="E196" s="160" t="s">
        <v>451</v>
      </c>
      <c r="F196" s="160" t="s">
        <v>452</v>
      </c>
      <c r="I196" s="22"/>
      <c r="J196" s="161">
        <f>BK196</f>
        <v>0</v>
      </c>
      <c r="L196" s="102"/>
      <c r="M196" s="107"/>
      <c r="N196" s="108"/>
      <c r="O196" s="108"/>
      <c r="P196" s="109">
        <f>SUM(P197:P199)</f>
        <v>6</v>
      </c>
      <c r="Q196" s="108"/>
      <c r="R196" s="109">
        <f>SUM(R197:R199)</f>
        <v>0</v>
      </c>
      <c r="S196" s="108"/>
      <c r="T196" s="110">
        <f>SUM(T197:T199)</f>
        <v>0</v>
      </c>
      <c r="AR196" s="104" t="s">
        <v>106</v>
      </c>
      <c r="AT196" s="111" t="s">
        <v>74</v>
      </c>
      <c r="AU196" s="111" t="s">
        <v>77</v>
      </c>
      <c r="AY196" s="104" t="s">
        <v>78</v>
      </c>
      <c r="BK196" s="112">
        <f>SUM(BK197:BK199)</f>
        <v>0</v>
      </c>
    </row>
    <row r="197" spans="2:65" s="34" customFormat="1" ht="22.5" customHeight="1">
      <c r="B197" s="35"/>
      <c r="C197" s="116" t="s">
        <v>267</v>
      </c>
      <c r="D197" s="116" t="s">
        <v>82</v>
      </c>
      <c r="E197" s="117" t="s">
        <v>454</v>
      </c>
      <c r="F197" s="118" t="s">
        <v>455</v>
      </c>
      <c r="G197" s="119" t="s">
        <v>456</v>
      </c>
      <c r="H197" s="120">
        <v>6</v>
      </c>
      <c r="I197" s="5"/>
      <c r="J197" s="121">
        <f>ROUND(I197*H197,2)</f>
        <v>0</v>
      </c>
      <c r="K197" s="118" t="s">
        <v>86</v>
      </c>
      <c r="L197" s="35"/>
      <c r="M197" s="122" t="s">
        <v>16</v>
      </c>
      <c r="N197" s="123" t="s">
        <v>34</v>
      </c>
      <c r="O197" s="124">
        <v>1</v>
      </c>
      <c r="P197" s="124">
        <f>O197*H197</f>
        <v>6</v>
      </c>
      <c r="Q197" s="124">
        <v>0</v>
      </c>
      <c r="R197" s="124">
        <f>Q197*H197</f>
        <v>0</v>
      </c>
      <c r="S197" s="124">
        <v>0</v>
      </c>
      <c r="T197" s="125">
        <f>S197*H197</f>
        <v>0</v>
      </c>
      <c r="AR197" s="24" t="s">
        <v>457</v>
      </c>
      <c r="AT197" s="24" t="s">
        <v>82</v>
      </c>
      <c r="AU197" s="24" t="s">
        <v>81</v>
      </c>
      <c r="AY197" s="24" t="s">
        <v>78</v>
      </c>
      <c r="BE197" s="126">
        <f>IF(N197="základní",J197,0)</f>
        <v>0</v>
      </c>
      <c r="BF197" s="126">
        <f>IF(N197="snížená",J197,0)</f>
        <v>0</v>
      </c>
      <c r="BG197" s="126">
        <f>IF(N197="zákl. přenesená",J197,0)</f>
        <v>0</v>
      </c>
      <c r="BH197" s="126">
        <f>IF(N197="sníž. přenesená",J197,0)</f>
        <v>0</v>
      </c>
      <c r="BI197" s="126">
        <f>IF(N197="nulová",J197,0)</f>
        <v>0</v>
      </c>
      <c r="BJ197" s="24" t="s">
        <v>81</v>
      </c>
      <c r="BK197" s="126">
        <f>ROUND(I197*H197,2)</f>
        <v>0</v>
      </c>
      <c r="BL197" s="24" t="s">
        <v>457</v>
      </c>
      <c r="BM197" s="24" t="s">
        <v>638</v>
      </c>
    </row>
    <row r="198" spans="2:47" s="34" customFormat="1" ht="30" customHeight="1">
      <c r="B198" s="35"/>
      <c r="D198" s="127" t="s">
        <v>89</v>
      </c>
      <c r="F198" s="128" t="s">
        <v>459</v>
      </c>
      <c r="I198" s="16"/>
      <c r="L198" s="35"/>
      <c r="M198" s="129"/>
      <c r="N198" s="36"/>
      <c r="O198" s="36"/>
      <c r="P198" s="36"/>
      <c r="Q198" s="36"/>
      <c r="R198" s="36"/>
      <c r="S198" s="36"/>
      <c r="T198" s="130"/>
      <c r="AT198" s="24" t="s">
        <v>89</v>
      </c>
      <c r="AU198" s="24" t="s">
        <v>81</v>
      </c>
    </row>
    <row r="199" spans="2:47" s="34" customFormat="1" ht="66" customHeight="1">
      <c r="B199" s="35"/>
      <c r="D199" s="127" t="s">
        <v>460</v>
      </c>
      <c r="F199" s="162" t="s">
        <v>639</v>
      </c>
      <c r="I199" s="16"/>
      <c r="L199" s="35"/>
      <c r="M199" s="129"/>
      <c r="N199" s="36"/>
      <c r="O199" s="36"/>
      <c r="P199" s="36"/>
      <c r="Q199" s="36"/>
      <c r="R199" s="36"/>
      <c r="S199" s="36"/>
      <c r="T199" s="130"/>
      <c r="AT199" s="24" t="s">
        <v>460</v>
      </c>
      <c r="AU199" s="24" t="s">
        <v>81</v>
      </c>
    </row>
    <row r="200" spans="2:63" s="103" customFormat="1" ht="36.75" customHeight="1">
      <c r="B200" s="102"/>
      <c r="D200" s="104" t="s">
        <v>74</v>
      </c>
      <c r="E200" s="105" t="s">
        <v>462</v>
      </c>
      <c r="F200" s="105" t="s">
        <v>463</v>
      </c>
      <c r="I200" s="22"/>
      <c r="J200" s="106">
        <f>BK200</f>
        <v>0</v>
      </c>
      <c r="L200" s="102"/>
      <c r="M200" s="107"/>
      <c r="N200" s="108"/>
      <c r="O200" s="108"/>
      <c r="P200" s="109" t="e">
        <f>#REF!+P201</f>
        <v>#REF!</v>
      </c>
      <c r="Q200" s="108"/>
      <c r="R200" s="109" t="e">
        <f>#REF!+R201</f>
        <v>#REF!</v>
      </c>
      <c r="S200" s="108"/>
      <c r="T200" s="110" t="e">
        <f>#REF!+T201</f>
        <v>#REF!</v>
      </c>
      <c r="AR200" s="104" t="s">
        <v>111</v>
      </c>
      <c r="AT200" s="111" t="s">
        <v>74</v>
      </c>
      <c r="AU200" s="111" t="s">
        <v>77</v>
      </c>
      <c r="AY200" s="104" t="s">
        <v>78</v>
      </c>
      <c r="BK200" s="112">
        <f>BK201</f>
        <v>0</v>
      </c>
    </row>
    <row r="201" spans="2:63" s="103" customFormat="1" ht="29.25" customHeight="1">
      <c r="B201" s="102"/>
      <c r="D201" s="113" t="s">
        <v>74</v>
      </c>
      <c r="E201" s="114" t="s">
        <v>465</v>
      </c>
      <c r="F201" s="114" t="s">
        <v>466</v>
      </c>
      <c r="I201" s="22"/>
      <c r="J201" s="115">
        <f>BK201</f>
        <v>0</v>
      </c>
      <c r="L201" s="102"/>
      <c r="M201" s="107"/>
      <c r="N201" s="108"/>
      <c r="O201" s="108"/>
      <c r="P201" s="109">
        <f>SUM(P202:P204)</f>
        <v>0</v>
      </c>
      <c r="Q201" s="108"/>
      <c r="R201" s="109">
        <f>SUM(R202:R204)</f>
        <v>0</v>
      </c>
      <c r="S201" s="108"/>
      <c r="T201" s="110">
        <f>SUM(T202:T204)</f>
        <v>0</v>
      </c>
      <c r="AR201" s="104" t="s">
        <v>111</v>
      </c>
      <c r="AT201" s="111" t="s">
        <v>74</v>
      </c>
      <c r="AU201" s="111" t="s">
        <v>81</v>
      </c>
      <c r="AY201" s="104" t="s">
        <v>78</v>
      </c>
      <c r="BK201" s="112">
        <f>SUM(BK202:BK204)</f>
        <v>0</v>
      </c>
    </row>
    <row r="202" spans="2:65" s="34" customFormat="1" ht="22.5" customHeight="1">
      <c r="B202" s="35"/>
      <c r="C202" s="116" t="s">
        <v>285</v>
      </c>
      <c r="D202" s="116" t="s">
        <v>82</v>
      </c>
      <c r="E202" s="117" t="s">
        <v>467</v>
      </c>
      <c r="F202" s="118" t="s">
        <v>640</v>
      </c>
      <c r="G202" s="119" t="s">
        <v>167</v>
      </c>
      <c r="H202" s="120">
        <v>1</v>
      </c>
      <c r="I202" s="5"/>
      <c r="J202" s="121">
        <f>ROUND(I202*H202,2)</f>
        <v>0</v>
      </c>
      <c r="K202" s="118" t="s">
        <v>86</v>
      </c>
      <c r="L202" s="35"/>
      <c r="M202" s="122" t="s">
        <v>16</v>
      </c>
      <c r="N202" s="123" t="s">
        <v>34</v>
      </c>
      <c r="O202" s="124">
        <v>0</v>
      </c>
      <c r="P202" s="124">
        <f>O202*H202</f>
        <v>0</v>
      </c>
      <c r="Q202" s="124">
        <v>0</v>
      </c>
      <c r="R202" s="124">
        <f>Q202*H202</f>
        <v>0</v>
      </c>
      <c r="S202" s="124">
        <v>0</v>
      </c>
      <c r="T202" s="125">
        <f>S202*H202</f>
        <v>0</v>
      </c>
      <c r="AR202" s="24" t="s">
        <v>464</v>
      </c>
      <c r="AT202" s="24" t="s">
        <v>82</v>
      </c>
      <c r="AU202" s="24" t="s">
        <v>8</v>
      </c>
      <c r="AY202" s="24" t="s">
        <v>78</v>
      </c>
      <c r="BE202" s="126">
        <f>IF(N202="základní",J202,0)</f>
        <v>0</v>
      </c>
      <c r="BF202" s="126">
        <f>IF(N202="snížená",J202,0)</f>
        <v>0</v>
      </c>
      <c r="BG202" s="126">
        <f>IF(N202="zákl. přenesená",J202,0)</f>
        <v>0</v>
      </c>
      <c r="BH202" s="126">
        <f>IF(N202="sníž. přenesená",J202,0)</f>
        <v>0</v>
      </c>
      <c r="BI202" s="126">
        <f>IF(N202="nulová",J202,0)</f>
        <v>0</v>
      </c>
      <c r="BJ202" s="24" t="s">
        <v>81</v>
      </c>
      <c r="BK202" s="126">
        <f>ROUND(I202*H202,2)</f>
        <v>0</v>
      </c>
      <c r="BL202" s="24" t="s">
        <v>464</v>
      </c>
      <c r="BM202" s="24" t="s">
        <v>641</v>
      </c>
    </row>
    <row r="203" spans="2:47" s="34" customFormat="1" ht="22.5" customHeight="1">
      <c r="B203" s="35"/>
      <c r="D203" s="127" t="s">
        <v>89</v>
      </c>
      <c r="F203" s="128" t="s">
        <v>642</v>
      </c>
      <c r="L203" s="35"/>
      <c r="M203" s="129"/>
      <c r="N203" s="36"/>
      <c r="O203" s="36"/>
      <c r="P203" s="36"/>
      <c r="Q203" s="36"/>
      <c r="R203" s="36"/>
      <c r="S203" s="36"/>
      <c r="T203" s="130"/>
      <c r="AT203" s="24" t="s">
        <v>89</v>
      </c>
      <c r="AU203" s="24" t="s">
        <v>8</v>
      </c>
    </row>
    <row r="204" spans="2:47" s="34" customFormat="1" ht="78" customHeight="1">
      <c r="B204" s="35"/>
      <c r="D204" s="127" t="s">
        <v>460</v>
      </c>
      <c r="F204" s="162" t="s">
        <v>643</v>
      </c>
      <c r="L204" s="35"/>
      <c r="M204" s="163"/>
      <c r="N204" s="164"/>
      <c r="O204" s="164"/>
      <c r="P204" s="164"/>
      <c r="Q204" s="164"/>
      <c r="R204" s="164"/>
      <c r="S204" s="164"/>
      <c r="T204" s="165"/>
      <c r="AT204" s="24" t="s">
        <v>460</v>
      </c>
      <c r="AU204" s="24" t="s">
        <v>8</v>
      </c>
    </row>
    <row r="205" spans="2:12" s="34" customFormat="1" ht="6.75" customHeight="1">
      <c r="B205" s="59"/>
      <c r="C205" s="60"/>
      <c r="D205" s="60"/>
      <c r="E205" s="60"/>
      <c r="F205" s="60"/>
      <c r="G205" s="60"/>
      <c r="H205" s="60"/>
      <c r="I205" s="60"/>
      <c r="J205" s="60"/>
      <c r="K205" s="60"/>
      <c r="L205" s="35"/>
    </row>
    <row r="208" ht="13.5">
      <c r="AT208" s="166"/>
    </row>
  </sheetData>
  <sheetProtection password="E6CB" sheet="1"/>
  <autoFilter ref="C86:K86"/>
  <mergeCells count="9">
    <mergeCell ref="E47:H47"/>
    <mergeCell ref="E77:H77"/>
    <mergeCell ref="E79:H79"/>
    <mergeCell ref="G1:H1"/>
    <mergeCell ref="L2:V2"/>
    <mergeCell ref="E7:H7"/>
    <mergeCell ref="E9:H9"/>
    <mergeCell ref="E24:H24"/>
    <mergeCell ref="E45:H45"/>
  </mergeCells>
  <hyperlinks>
    <hyperlink ref="F1:G1" location="C2" tooltip="Krycí list soupisu" display="1) Krycí list soupisu"/>
    <hyperlink ref="G1:H1" location="C54" tooltip="Rekapitulace" display="2) Rekapitulace"/>
    <hyperlink ref="J1" location="C87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07"/>
  <sheetViews>
    <sheetView view="pageBreakPreview" zoomScale="85" zoomScaleSheetLayoutView="85" zoomScalePageLayoutView="0" workbookViewId="0" topLeftCell="A1">
      <selection activeCell="F25" sqref="F25"/>
    </sheetView>
  </sheetViews>
  <sheetFormatPr defaultColWidth="9.140625" defaultRowHeight="15"/>
  <cols>
    <col min="1" max="1" width="6.421875" style="168" customWidth="1"/>
    <col min="2" max="2" width="27.7109375" style="170" customWidth="1"/>
    <col min="3" max="3" width="17.57421875" style="170" customWidth="1"/>
    <col min="4" max="4" width="8.57421875" style="170" customWidth="1"/>
    <col min="5" max="5" width="7.8515625" style="170" customWidth="1"/>
    <col min="6" max="6" width="9.140625" style="170" customWidth="1"/>
    <col min="7" max="7" width="10.421875" style="170" customWidth="1"/>
    <col min="8" max="8" width="4.28125" style="168" customWidth="1"/>
    <col min="9" max="9" width="4.421875" style="168" customWidth="1"/>
    <col min="10" max="10" width="24.00390625" style="176" customWidth="1"/>
    <col min="11" max="11" width="21.8515625" style="172" customWidth="1"/>
    <col min="12" max="12" width="5.7109375" style="172" customWidth="1"/>
    <col min="13" max="15" width="5.7109375" style="173" customWidth="1"/>
    <col min="16" max="17" width="9.140625" style="173" customWidth="1"/>
    <col min="18" max="18" width="10.421875" style="173" customWidth="1"/>
    <col min="19" max="16384" width="9.140625" style="170" customWidth="1"/>
  </cols>
  <sheetData>
    <row r="1" spans="2:11" ht="18">
      <c r="B1" s="169" t="s">
        <v>1336</v>
      </c>
      <c r="J1" s="171" t="s">
        <v>1299</v>
      </c>
      <c r="K1" s="172" t="s">
        <v>1335</v>
      </c>
    </row>
    <row r="2" spans="2:3" ht="12.75">
      <c r="B2" s="174"/>
      <c r="C2" s="175"/>
    </row>
    <row r="3" spans="1:19" ht="12.75">
      <c r="A3" s="177"/>
      <c r="B3" s="178" t="s">
        <v>1300</v>
      </c>
      <c r="C3" s="174"/>
      <c r="D3" s="179"/>
      <c r="G3" s="179"/>
      <c r="I3" s="180"/>
      <c r="S3" s="173"/>
    </row>
    <row r="4" spans="1:19" ht="12.75">
      <c r="A4" s="177" t="s">
        <v>644</v>
      </c>
      <c r="B4" s="181" t="s">
        <v>1301</v>
      </c>
      <c r="C4" s="181"/>
      <c r="D4" s="181"/>
      <c r="E4" s="181"/>
      <c r="F4" s="181"/>
      <c r="G4" s="181"/>
      <c r="H4" s="182" t="s">
        <v>645</v>
      </c>
      <c r="I4" s="180">
        <v>4</v>
      </c>
      <c r="J4" s="403"/>
      <c r="K4" s="176">
        <f>I4*J4</f>
        <v>0</v>
      </c>
      <c r="S4" s="173"/>
    </row>
    <row r="5" spans="1:19" ht="12.75">
      <c r="A5" s="177"/>
      <c r="B5" s="179" t="s">
        <v>1302</v>
      </c>
      <c r="C5" s="179"/>
      <c r="D5" s="179"/>
      <c r="E5" s="179"/>
      <c r="F5" s="179"/>
      <c r="G5" s="179"/>
      <c r="I5" s="180"/>
      <c r="J5" s="403"/>
      <c r="S5" s="173"/>
    </row>
    <row r="6" spans="1:19" ht="12.75">
      <c r="A6" s="177"/>
      <c r="B6" s="179" t="s">
        <v>1303</v>
      </c>
      <c r="D6" s="179"/>
      <c r="E6" s="179"/>
      <c r="F6" s="179"/>
      <c r="G6" s="179"/>
      <c r="H6" s="182"/>
      <c r="I6" s="180"/>
      <c r="J6" s="403"/>
      <c r="S6" s="173"/>
    </row>
    <row r="7" spans="1:19" ht="12.75">
      <c r="A7" s="177"/>
      <c r="B7" s="179" t="s">
        <v>1304</v>
      </c>
      <c r="C7" s="179"/>
      <c r="D7" s="179"/>
      <c r="E7" s="179"/>
      <c r="F7" s="179"/>
      <c r="G7" s="179"/>
      <c r="I7" s="180"/>
      <c r="J7" s="403"/>
      <c r="S7" s="173"/>
    </row>
    <row r="8" spans="1:19" ht="12.75">
      <c r="A8" s="177"/>
      <c r="B8" s="179" t="s">
        <v>1305</v>
      </c>
      <c r="C8" s="179"/>
      <c r="D8" s="179"/>
      <c r="E8" s="179"/>
      <c r="F8" s="179"/>
      <c r="G8" s="179"/>
      <c r="I8" s="180"/>
      <c r="J8" s="403"/>
      <c r="S8" s="173"/>
    </row>
    <row r="9" spans="1:19" ht="12.75">
      <c r="A9" s="177"/>
      <c r="B9" s="179" t="s">
        <v>1306</v>
      </c>
      <c r="C9" s="179"/>
      <c r="D9" s="179"/>
      <c r="E9" s="179"/>
      <c r="F9" s="179"/>
      <c r="G9" s="179"/>
      <c r="I9" s="180"/>
      <c r="J9" s="403"/>
      <c r="N9" s="172"/>
      <c r="S9" s="173"/>
    </row>
    <row r="10" spans="1:19" ht="12.75">
      <c r="A10" s="177" t="s">
        <v>646</v>
      </c>
      <c r="B10" s="179" t="s">
        <v>1301</v>
      </c>
      <c r="C10" s="179"/>
      <c r="D10" s="179"/>
      <c r="E10" s="179"/>
      <c r="F10" s="179"/>
      <c r="G10" s="179"/>
      <c r="H10" s="168" t="s">
        <v>645</v>
      </c>
      <c r="I10" s="180">
        <v>2</v>
      </c>
      <c r="J10" s="403"/>
      <c r="K10" s="172">
        <f>I10*J10</f>
        <v>0</v>
      </c>
      <c r="N10" s="172"/>
      <c r="S10" s="173"/>
    </row>
    <row r="11" spans="1:19" ht="12.75">
      <c r="A11" s="177"/>
      <c r="B11" s="179" t="s">
        <v>1307</v>
      </c>
      <c r="C11" s="179"/>
      <c r="D11" s="179"/>
      <c r="E11" s="179"/>
      <c r="F11" s="179"/>
      <c r="G11" s="179"/>
      <c r="I11" s="180"/>
      <c r="J11" s="403"/>
      <c r="N11" s="172"/>
      <c r="S11" s="173"/>
    </row>
    <row r="12" spans="1:19" ht="12.75">
      <c r="A12" s="177"/>
      <c r="B12" s="179" t="s">
        <v>1308</v>
      </c>
      <c r="C12" s="179"/>
      <c r="D12" s="179"/>
      <c r="E12" s="179"/>
      <c r="F12" s="179"/>
      <c r="G12" s="179"/>
      <c r="I12" s="180"/>
      <c r="J12" s="403"/>
      <c r="N12" s="172"/>
      <c r="S12" s="173"/>
    </row>
    <row r="13" spans="1:19" ht="12.75">
      <c r="A13" s="177"/>
      <c r="B13" s="179" t="s">
        <v>1309</v>
      </c>
      <c r="C13" s="179"/>
      <c r="D13" s="179"/>
      <c r="E13" s="179"/>
      <c r="F13" s="179"/>
      <c r="G13" s="179"/>
      <c r="I13" s="180"/>
      <c r="J13" s="403"/>
      <c r="N13" s="172"/>
      <c r="S13" s="173"/>
    </row>
    <row r="14" spans="1:19" ht="12.75">
      <c r="A14" s="177"/>
      <c r="B14" s="179" t="s">
        <v>1310</v>
      </c>
      <c r="C14" s="179"/>
      <c r="D14" s="179"/>
      <c r="E14" s="179"/>
      <c r="F14" s="179"/>
      <c r="G14" s="179"/>
      <c r="I14" s="180"/>
      <c r="J14" s="403"/>
      <c r="N14" s="172"/>
      <c r="S14" s="173"/>
    </row>
    <row r="15" spans="1:19" ht="12.75">
      <c r="A15" s="170"/>
      <c r="B15" s="179" t="s">
        <v>1311</v>
      </c>
      <c r="C15" s="179"/>
      <c r="D15" s="179"/>
      <c r="E15" s="179"/>
      <c r="F15" s="179"/>
      <c r="G15" s="179"/>
      <c r="I15" s="180"/>
      <c r="J15" s="403"/>
      <c r="N15" s="172"/>
      <c r="S15" s="173"/>
    </row>
    <row r="16" spans="1:19" ht="12.75">
      <c r="A16" s="177" t="s">
        <v>649</v>
      </c>
      <c r="B16" s="179" t="s">
        <v>1301</v>
      </c>
      <c r="C16" s="179"/>
      <c r="D16" s="179"/>
      <c r="E16" s="179"/>
      <c r="F16" s="179"/>
      <c r="G16" s="179"/>
      <c r="H16" s="168" t="s">
        <v>645</v>
      </c>
      <c r="I16" s="180">
        <v>1</v>
      </c>
      <c r="J16" s="403"/>
      <c r="K16" s="172">
        <f>I16*J16</f>
        <v>0</v>
      </c>
      <c r="N16" s="172"/>
      <c r="S16" s="173"/>
    </row>
    <row r="17" spans="1:19" ht="12.75">
      <c r="A17" s="177"/>
      <c r="B17" s="179" t="s">
        <v>1312</v>
      </c>
      <c r="C17" s="179"/>
      <c r="D17" s="179"/>
      <c r="E17" s="179"/>
      <c r="F17" s="179"/>
      <c r="G17" s="179"/>
      <c r="I17" s="180"/>
      <c r="J17" s="403"/>
      <c r="N17" s="172"/>
      <c r="S17" s="173"/>
    </row>
    <row r="18" spans="1:19" ht="12.75">
      <c r="A18" s="177"/>
      <c r="B18" s="179" t="s">
        <v>1313</v>
      </c>
      <c r="C18" s="179"/>
      <c r="D18" s="179"/>
      <c r="E18" s="179"/>
      <c r="F18" s="179"/>
      <c r="G18" s="179"/>
      <c r="I18" s="180"/>
      <c r="J18" s="403"/>
      <c r="N18" s="172"/>
      <c r="S18" s="173"/>
    </row>
    <row r="19" spans="1:19" ht="12.75">
      <c r="A19" s="177"/>
      <c r="B19" s="179" t="s">
        <v>1314</v>
      </c>
      <c r="C19" s="179"/>
      <c r="D19" s="179"/>
      <c r="E19" s="179"/>
      <c r="F19" s="179"/>
      <c r="G19" s="179"/>
      <c r="I19" s="180"/>
      <c r="J19" s="403"/>
      <c r="N19" s="172"/>
      <c r="S19" s="173"/>
    </row>
    <row r="20" spans="1:19" ht="12.75">
      <c r="A20" s="170"/>
      <c r="B20" s="179" t="s">
        <v>1315</v>
      </c>
      <c r="C20" s="179"/>
      <c r="D20" s="179"/>
      <c r="E20" s="179"/>
      <c r="F20" s="179"/>
      <c r="G20" s="179"/>
      <c r="I20" s="180"/>
      <c r="J20" s="403"/>
      <c r="N20" s="172"/>
      <c r="S20" s="173"/>
    </row>
    <row r="21" spans="1:19" ht="12.75">
      <c r="A21" s="177" t="s">
        <v>651</v>
      </c>
      <c r="B21" s="179" t="s">
        <v>1316</v>
      </c>
      <c r="C21" s="179"/>
      <c r="D21" s="179"/>
      <c r="E21" s="179"/>
      <c r="F21" s="179"/>
      <c r="G21" s="179"/>
      <c r="H21" s="168" t="s">
        <v>645</v>
      </c>
      <c r="I21" s="180">
        <v>1</v>
      </c>
      <c r="J21" s="403"/>
      <c r="K21" s="172">
        <f>I21*J21</f>
        <v>0</v>
      </c>
      <c r="N21" s="172"/>
      <c r="S21" s="173"/>
    </row>
    <row r="22" spans="1:19" ht="12.75">
      <c r="A22" s="177"/>
      <c r="B22" s="179" t="s">
        <v>1317</v>
      </c>
      <c r="C22" s="179"/>
      <c r="D22" s="179"/>
      <c r="E22" s="179"/>
      <c r="F22" s="179"/>
      <c r="G22" s="179"/>
      <c r="I22" s="180"/>
      <c r="J22" s="403"/>
      <c r="N22" s="172"/>
      <c r="S22" s="173"/>
    </row>
    <row r="23" spans="1:19" ht="12.75">
      <c r="A23" s="177"/>
      <c r="B23" s="179" t="s">
        <v>1318</v>
      </c>
      <c r="C23" s="179"/>
      <c r="D23" s="179"/>
      <c r="E23" s="179"/>
      <c r="F23" s="179"/>
      <c r="G23" s="179"/>
      <c r="I23" s="180"/>
      <c r="J23" s="403"/>
      <c r="N23" s="172"/>
      <c r="S23" s="173"/>
    </row>
    <row r="24" spans="1:19" ht="12.75">
      <c r="A24" s="177"/>
      <c r="B24" s="179" t="s">
        <v>1319</v>
      </c>
      <c r="C24" s="179"/>
      <c r="D24" s="179"/>
      <c r="E24" s="179"/>
      <c r="F24" s="179"/>
      <c r="G24" s="179"/>
      <c r="I24" s="180"/>
      <c r="J24" s="403"/>
      <c r="N24" s="172"/>
      <c r="S24" s="173"/>
    </row>
    <row r="25" spans="1:19" ht="12.75">
      <c r="A25" s="177" t="s">
        <v>652</v>
      </c>
      <c r="B25" s="179" t="s">
        <v>647</v>
      </c>
      <c r="C25" s="179" t="s">
        <v>648</v>
      </c>
      <c r="D25" s="179"/>
      <c r="E25" s="179"/>
      <c r="F25" s="179"/>
      <c r="G25" s="179"/>
      <c r="H25" s="168" t="s">
        <v>645</v>
      </c>
      <c r="I25" s="180">
        <v>12</v>
      </c>
      <c r="J25" s="403"/>
      <c r="K25" s="172">
        <f aca="true" t="shared" si="0" ref="K25:K30">I25*J25</f>
        <v>0</v>
      </c>
      <c r="S25" s="173"/>
    </row>
    <row r="26" spans="1:19" ht="12.75">
      <c r="A26" s="177" t="s">
        <v>657</v>
      </c>
      <c r="B26" s="179" t="s">
        <v>647</v>
      </c>
      <c r="C26" s="179" t="s">
        <v>650</v>
      </c>
      <c r="D26" s="179"/>
      <c r="F26" s="179"/>
      <c r="G26" s="179"/>
      <c r="H26" s="168" t="s">
        <v>645</v>
      </c>
      <c r="I26" s="180">
        <v>6</v>
      </c>
      <c r="J26" s="403"/>
      <c r="K26" s="172">
        <f t="shared" si="0"/>
        <v>0</v>
      </c>
      <c r="S26" s="173"/>
    </row>
    <row r="27" spans="1:19" ht="12.75">
      <c r="A27" s="177" t="s">
        <v>659</v>
      </c>
      <c r="B27" s="179" t="s">
        <v>653</v>
      </c>
      <c r="C27" s="183" t="s">
        <v>667</v>
      </c>
      <c r="D27" s="179" t="s">
        <v>655</v>
      </c>
      <c r="E27" s="179"/>
      <c r="F27" s="179"/>
      <c r="G27" s="179"/>
      <c r="H27" s="168" t="s">
        <v>656</v>
      </c>
      <c r="I27" s="180">
        <v>10</v>
      </c>
      <c r="J27" s="403"/>
      <c r="K27" s="172">
        <f t="shared" si="0"/>
        <v>0</v>
      </c>
      <c r="S27" s="173"/>
    </row>
    <row r="28" spans="1:19" ht="12.75">
      <c r="A28" s="177" t="s">
        <v>662</v>
      </c>
      <c r="B28" s="179" t="s">
        <v>653</v>
      </c>
      <c r="C28" s="183" t="s">
        <v>654</v>
      </c>
      <c r="D28" s="179" t="s">
        <v>655</v>
      </c>
      <c r="E28" s="179"/>
      <c r="F28" s="179"/>
      <c r="G28" s="179"/>
      <c r="H28" s="168" t="s">
        <v>656</v>
      </c>
      <c r="I28" s="180">
        <v>15</v>
      </c>
      <c r="J28" s="403"/>
      <c r="K28" s="172">
        <f t="shared" si="0"/>
        <v>0</v>
      </c>
      <c r="S28" s="173"/>
    </row>
    <row r="29" spans="1:19" ht="12.75">
      <c r="A29" s="177" t="s">
        <v>664</v>
      </c>
      <c r="B29" s="179" t="s">
        <v>653</v>
      </c>
      <c r="C29" s="183" t="s">
        <v>1320</v>
      </c>
      <c r="D29" s="179" t="s">
        <v>655</v>
      </c>
      <c r="E29" s="179"/>
      <c r="F29" s="179"/>
      <c r="G29" s="179"/>
      <c r="H29" s="168" t="s">
        <v>656</v>
      </c>
      <c r="I29" s="180">
        <v>10</v>
      </c>
      <c r="J29" s="403"/>
      <c r="K29" s="172">
        <f t="shared" si="0"/>
        <v>0</v>
      </c>
      <c r="S29" s="173"/>
    </row>
    <row r="30" spans="1:19" ht="12.75">
      <c r="A30" s="177" t="s">
        <v>666</v>
      </c>
      <c r="B30" s="179" t="s">
        <v>1321</v>
      </c>
      <c r="C30" s="183" t="s">
        <v>667</v>
      </c>
      <c r="D30" s="179"/>
      <c r="E30" s="179"/>
      <c r="F30" s="179"/>
      <c r="G30" s="179"/>
      <c r="H30" s="168" t="s">
        <v>645</v>
      </c>
      <c r="I30" s="180">
        <v>4</v>
      </c>
      <c r="J30" s="403"/>
      <c r="K30" s="172">
        <f t="shared" si="0"/>
        <v>0</v>
      </c>
      <c r="S30" s="173"/>
    </row>
    <row r="31" spans="1:19" ht="12.75">
      <c r="A31" s="177"/>
      <c r="B31" s="179" t="s">
        <v>1322</v>
      </c>
      <c r="C31" s="183"/>
      <c r="D31" s="179"/>
      <c r="E31" s="179"/>
      <c r="F31" s="179"/>
      <c r="G31" s="179"/>
      <c r="I31" s="180"/>
      <c r="J31" s="403"/>
      <c r="S31" s="173"/>
    </row>
    <row r="32" spans="1:19" ht="12.75">
      <c r="A32" s="177" t="s">
        <v>668</v>
      </c>
      <c r="B32" s="179" t="s">
        <v>1321</v>
      </c>
      <c r="C32" s="183" t="s">
        <v>1320</v>
      </c>
      <c r="D32" s="179"/>
      <c r="E32" s="179"/>
      <c r="F32" s="179"/>
      <c r="G32" s="179"/>
      <c r="H32" s="168" t="s">
        <v>645</v>
      </c>
      <c r="I32" s="180">
        <v>2</v>
      </c>
      <c r="J32" s="403"/>
      <c r="K32" s="172">
        <f>I32*J32</f>
        <v>0</v>
      </c>
      <c r="S32" s="173"/>
    </row>
    <row r="33" spans="1:19" ht="12.75">
      <c r="A33" s="170"/>
      <c r="B33" s="179" t="s">
        <v>1322</v>
      </c>
      <c r="C33" s="183"/>
      <c r="D33" s="179"/>
      <c r="E33" s="179"/>
      <c r="F33" s="179"/>
      <c r="G33" s="179"/>
      <c r="I33" s="180"/>
      <c r="J33" s="403"/>
      <c r="S33" s="173"/>
    </row>
    <row r="34" spans="1:19" ht="12.75">
      <c r="A34" s="177" t="s">
        <v>669</v>
      </c>
      <c r="B34" s="179" t="s">
        <v>703</v>
      </c>
      <c r="C34" s="183" t="s">
        <v>667</v>
      </c>
      <c r="D34" s="179"/>
      <c r="E34" s="179"/>
      <c r="F34" s="179"/>
      <c r="G34" s="179"/>
      <c r="H34" s="168" t="s">
        <v>645</v>
      </c>
      <c r="I34" s="180">
        <v>4</v>
      </c>
      <c r="J34" s="403"/>
      <c r="K34" s="172">
        <f>I34*J34</f>
        <v>0</v>
      </c>
      <c r="S34" s="173"/>
    </row>
    <row r="35" spans="1:19" ht="12.75">
      <c r="A35" s="177"/>
      <c r="B35" s="179" t="s">
        <v>1323</v>
      </c>
      <c r="C35" s="183"/>
      <c r="D35" s="179"/>
      <c r="E35" s="179"/>
      <c r="F35" s="179"/>
      <c r="G35" s="179"/>
      <c r="I35" s="180"/>
      <c r="J35" s="403"/>
      <c r="S35" s="173"/>
    </row>
    <row r="36" spans="1:19" ht="12.75">
      <c r="A36" s="177" t="s">
        <v>672</v>
      </c>
      <c r="B36" s="179" t="s">
        <v>703</v>
      </c>
      <c r="C36" s="183" t="s">
        <v>1320</v>
      </c>
      <c r="D36" s="179"/>
      <c r="E36" s="179"/>
      <c r="F36" s="179"/>
      <c r="G36" s="179"/>
      <c r="H36" s="168" t="s">
        <v>645</v>
      </c>
      <c r="I36" s="180">
        <v>2</v>
      </c>
      <c r="J36" s="403"/>
      <c r="K36" s="172">
        <f>I36*J36</f>
        <v>0</v>
      </c>
      <c r="S36" s="173"/>
    </row>
    <row r="37" spans="1:19" ht="12.75">
      <c r="A37" s="177"/>
      <c r="B37" s="179" t="s">
        <v>1323</v>
      </c>
      <c r="C37" s="183"/>
      <c r="D37" s="179"/>
      <c r="E37" s="179"/>
      <c r="F37" s="179"/>
      <c r="G37" s="179"/>
      <c r="I37" s="180"/>
      <c r="J37" s="403"/>
      <c r="S37" s="173"/>
    </row>
    <row r="38" spans="1:19" ht="12.75">
      <c r="A38" s="177" t="s">
        <v>673</v>
      </c>
      <c r="B38" s="179" t="s">
        <v>1324</v>
      </c>
      <c r="C38" s="183" t="s">
        <v>1325</v>
      </c>
      <c r="D38" s="179"/>
      <c r="E38" s="179"/>
      <c r="F38" s="179"/>
      <c r="G38" s="179"/>
      <c r="H38" s="168" t="s">
        <v>645</v>
      </c>
      <c r="I38" s="180">
        <v>1</v>
      </c>
      <c r="J38" s="403"/>
      <c r="K38" s="172">
        <f aca="true" t="shared" si="1" ref="K38:K45">I38*J38</f>
        <v>0</v>
      </c>
      <c r="S38" s="173"/>
    </row>
    <row r="39" spans="1:19" ht="12.75">
      <c r="A39" s="177" t="s">
        <v>675</v>
      </c>
      <c r="B39" s="179" t="s">
        <v>1324</v>
      </c>
      <c r="C39" s="183" t="s">
        <v>1320</v>
      </c>
      <c r="D39" s="179"/>
      <c r="E39" s="179"/>
      <c r="F39" s="179"/>
      <c r="G39" s="179"/>
      <c r="H39" s="168" t="s">
        <v>645</v>
      </c>
      <c r="I39" s="180">
        <v>1</v>
      </c>
      <c r="J39" s="403"/>
      <c r="K39" s="172">
        <f t="shared" si="1"/>
        <v>0</v>
      </c>
      <c r="S39" s="173"/>
    </row>
    <row r="40" spans="1:19" ht="12.75">
      <c r="A40" s="177" t="s">
        <v>677</v>
      </c>
      <c r="B40" s="170" t="s">
        <v>665</v>
      </c>
      <c r="C40" s="183" t="s">
        <v>667</v>
      </c>
      <c r="G40" s="179"/>
      <c r="H40" s="168" t="s">
        <v>656</v>
      </c>
      <c r="I40" s="180">
        <v>15</v>
      </c>
      <c r="J40" s="403"/>
      <c r="K40" s="172">
        <f t="shared" si="1"/>
        <v>0</v>
      </c>
      <c r="S40" s="173"/>
    </row>
    <row r="41" spans="1:19" ht="12.75">
      <c r="A41" s="177" t="s">
        <v>679</v>
      </c>
      <c r="B41" s="170" t="s">
        <v>665</v>
      </c>
      <c r="C41" s="183" t="s">
        <v>654</v>
      </c>
      <c r="D41" s="179"/>
      <c r="E41" s="179"/>
      <c r="F41" s="179"/>
      <c r="G41" s="179"/>
      <c r="H41" s="168" t="s">
        <v>656</v>
      </c>
      <c r="I41" s="180">
        <v>9</v>
      </c>
      <c r="J41" s="403"/>
      <c r="K41" s="172">
        <f t="shared" si="1"/>
        <v>0</v>
      </c>
      <c r="S41" s="173"/>
    </row>
    <row r="42" spans="1:19" ht="12.75">
      <c r="A42" s="177" t="s">
        <v>681</v>
      </c>
      <c r="B42" s="170" t="s">
        <v>665</v>
      </c>
      <c r="C42" s="183" t="s">
        <v>1320</v>
      </c>
      <c r="D42" s="179"/>
      <c r="E42" s="179"/>
      <c r="F42" s="179"/>
      <c r="G42" s="179"/>
      <c r="H42" s="168" t="s">
        <v>656</v>
      </c>
      <c r="I42" s="180">
        <v>4</v>
      </c>
      <c r="J42" s="403"/>
      <c r="K42" s="172">
        <f t="shared" si="1"/>
        <v>0</v>
      </c>
      <c r="S42" s="173"/>
    </row>
    <row r="43" spans="1:19" ht="12.75">
      <c r="A43" s="177" t="s">
        <v>683</v>
      </c>
      <c r="B43" s="179" t="s">
        <v>665</v>
      </c>
      <c r="C43" s="183" t="s">
        <v>658</v>
      </c>
      <c r="D43" s="179"/>
      <c r="E43" s="179"/>
      <c r="F43" s="179"/>
      <c r="G43" s="179"/>
      <c r="H43" s="168" t="s">
        <v>656</v>
      </c>
      <c r="I43" s="180">
        <v>1</v>
      </c>
      <c r="J43" s="403"/>
      <c r="K43" s="172">
        <f t="shared" si="1"/>
        <v>0</v>
      </c>
      <c r="S43" s="173"/>
    </row>
    <row r="44" spans="1:19" ht="12.75">
      <c r="A44" s="177" t="s">
        <v>684</v>
      </c>
      <c r="B44" s="179" t="s">
        <v>665</v>
      </c>
      <c r="C44" s="183" t="s">
        <v>1325</v>
      </c>
      <c r="D44" s="179"/>
      <c r="E44" s="179"/>
      <c r="F44" s="179"/>
      <c r="G44" s="179"/>
      <c r="H44" s="168" t="s">
        <v>656</v>
      </c>
      <c r="I44" s="180">
        <v>1</v>
      </c>
      <c r="J44" s="403"/>
      <c r="K44" s="172">
        <f t="shared" si="1"/>
        <v>0</v>
      </c>
      <c r="S44" s="173"/>
    </row>
    <row r="45" spans="1:19" ht="14.25">
      <c r="A45" s="177" t="s">
        <v>685</v>
      </c>
      <c r="B45" s="184" t="s">
        <v>670</v>
      </c>
      <c r="C45" s="174" t="s">
        <v>1326</v>
      </c>
      <c r="D45" s="179"/>
      <c r="E45" s="179"/>
      <c r="F45" s="179"/>
      <c r="G45" s="179"/>
      <c r="H45" s="168" t="s">
        <v>671</v>
      </c>
      <c r="I45" s="180">
        <v>8</v>
      </c>
      <c r="J45" s="403"/>
      <c r="K45" s="172">
        <f t="shared" si="1"/>
        <v>0</v>
      </c>
      <c r="S45" s="173"/>
    </row>
    <row r="46" spans="1:19" ht="12.75">
      <c r="A46" s="170"/>
      <c r="B46" s="184" t="s">
        <v>1327</v>
      </c>
      <c r="C46" s="174"/>
      <c r="D46" s="179"/>
      <c r="E46" s="179"/>
      <c r="F46" s="179"/>
      <c r="G46" s="179"/>
      <c r="I46" s="180"/>
      <c r="J46" s="403"/>
      <c r="S46" s="173"/>
    </row>
    <row r="47" spans="1:19" ht="12.75">
      <c r="A47" s="177" t="s">
        <v>686</v>
      </c>
      <c r="B47" s="179" t="s">
        <v>674</v>
      </c>
      <c r="I47" s="180"/>
      <c r="J47" s="403"/>
      <c r="S47" s="173"/>
    </row>
    <row r="48" spans="1:19" ht="12.75">
      <c r="A48" s="177" t="s">
        <v>688</v>
      </c>
      <c r="B48" s="179" t="s">
        <v>674</v>
      </c>
      <c r="I48" s="180"/>
      <c r="J48" s="403"/>
      <c r="S48" s="173"/>
    </row>
    <row r="49" spans="1:19" ht="12.75">
      <c r="A49" s="177"/>
      <c r="B49" s="179"/>
      <c r="I49" s="180"/>
      <c r="J49" s="403"/>
      <c r="S49" s="173"/>
    </row>
    <row r="50" spans="1:19" ht="12.75">
      <c r="A50" s="177"/>
      <c r="B50" s="179" t="s">
        <v>676</v>
      </c>
      <c r="C50" s="185"/>
      <c r="I50" s="180"/>
      <c r="J50" s="403"/>
      <c r="S50" s="173"/>
    </row>
    <row r="51" spans="1:19" ht="12.75">
      <c r="A51" s="177" t="s">
        <v>690</v>
      </c>
      <c r="B51" s="179" t="s">
        <v>682</v>
      </c>
      <c r="C51" s="183" t="s">
        <v>1328</v>
      </c>
      <c r="H51" s="168" t="s">
        <v>645</v>
      </c>
      <c r="I51" s="180">
        <v>8</v>
      </c>
      <c r="J51" s="403"/>
      <c r="K51" s="172">
        <f aca="true" t="shared" si="2" ref="K51:K56">I51*J51</f>
        <v>0</v>
      </c>
      <c r="S51" s="173"/>
    </row>
    <row r="52" spans="1:19" ht="12.75">
      <c r="A52" s="177" t="s">
        <v>691</v>
      </c>
      <c r="B52" s="179" t="s">
        <v>682</v>
      </c>
      <c r="C52" s="183" t="s">
        <v>687</v>
      </c>
      <c r="H52" s="168" t="s">
        <v>645</v>
      </c>
      <c r="I52" s="180">
        <v>6</v>
      </c>
      <c r="J52" s="403"/>
      <c r="K52" s="172">
        <f t="shared" si="2"/>
        <v>0</v>
      </c>
      <c r="S52" s="173"/>
    </row>
    <row r="53" spans="1:19" ht="12.75">
      <c r="A53" s="177" t="s">
        <v>692</v>
      </c>
      <c r="B53" s="179" t="s">
        <v>682</v>
      </c>
      <c r="C53" s="183" t="s">
        <v>1329</v>
      </c>
      <c r="H53" s="168" t="s">
        <v>645</v>
      </c>
      <c r="I53" s="180">
        <v>4</v>
      </c>
      <c r="J53" s="403"/>
      <c r="K53" s="172">
        <f t="shared" si="2"/>
        <v>0</v>
      </c>
      <c r="S53" s="173"/>
    </row>
    <row r="54" spans="1:19" ht="12.75">
      <c r="A54" s="177" t="s">
        <v>693</v>
      </c>
      <c r="B54" s="170" t="s">
        <v>680</v>
      </c>
      <c r="C54" s="186" t="s">
        <v>689</v>
      </c>
      <c r="D54" s="179"/>
      <c r="H54" s="168" t="s">
        <v>645</v>
      </c>
      <c r="I54" s="180">
        <v>14</v>
      </c>
      <c r="J54" s="403"/>
      <c r="K54" s="172">
        <f t="shared" si="2"/>
        <v>0</v>
      </c>
      <c r="S54" s="173"/>
    </row>
    <row r="55" spans="1:19" ht="12.75">
      <c r="A55" s="177" t="s">
        <v>694</v>
      </c>
      <c r="B55" s="179" t="s">
        <v>682</v>
      </c>
      <c r="C55" s="183" t="s">
        <v>1330</v>
      </c>
      <c r="H55" s="168" t="s">
        <v>645</v>
      </c>
      <c r="I55" s="180">
        <v>2</v>
      </c>
      <c r="J55" s="403"/>
      <c r="K55" s="172">
        <f t="shared" si="2"/>
        <v>0</v>
      </c>
      <c r="S55" s="173"/>
    </row>
    <row r="56" spans="1:19" ht="12.75">
      <c r="A56" s="177" t="s">
        <v>695</v>
      </c>
      <c r="B56" s="179" t="s">
        <v>678</v>
      </c>
      <c r="C56" s="183" t="s">
        <v>1331</v>
      </c>
      <c r="H56" s="168" t="s">
        <v>645</v>
      </c>
      <c r="I56" s="180">
        <v>1</v>
      </c>
      <c r="J56" s="403"/>
      <c r="K56" s="172">
        <f t="shared" si="2"/>
        <v>0</v>
      </c>
      <c r="S56" s="173"/>
    </row>
    <row r="57" spans="1:19" ht="12.75">
      <c r="A57" s="170"/>
      <c r="B57" s="179"/>
      <c r="C57" s="183"/>
      <c r="I57" s="180"/>
      <c r="J57" s="403"/>
      <c r="S57" s="173"/>
    </row>
    <row r="58" spans="1:19" ht="12.75">
      <c r="A58" s="177" t="s">
        <v>1332</v>
      </c>
      <c r="B58" s="170" t="s">
        <v>696</v>
      </c>
      <c r="C58" s="184"/>
      <c r="H58" s="168" t="s">
        <v>645</v>
      </c>
      <c r="I58" s="180">
        <v>1</v>
      </c>
      <c r="J58" s="403"/>
      <c r="K58" s="172">
        <f>I58*J58</f>
        <v>0</v>
      </c>
      <c r="S58" s="173"/>
    </row>
    <row r="59" spans="1:19" ht="12.75">
      <c r="A59" s="177"/>
      <c r="C59" s="184"/>
      <c r="I59" s="180"/>
      <c r="J59" s="403"/>
      <c r="S59" s="173"/>
    </row>
    <row r="60" spans="1:19" ht="12.75">
      <c r="A60" s="177"/>
      <c r="D60" s="179"/>
      <c r="E60" s="179"/>
      <c r="F60" s="179"/>
      <c r="G60" s="179"/>
      <c r="I60" s="180"/>
      <c r="J60" s="403"/>
      <c r="S60" s="173"/>
    </row>
    <row r="61" spans="1:10" ht="12.75">
      <c r="A61" s="177"/>
      <c r="B61" s="178" t="s">
        <v>1333</v>
      </c>
      <c r="C61" s="187"/>
      <c r="J61" s="403"/>
    </row>
    <row r="62" spans="1:11" ht="12.75">
      <c r="A62" s="177" t="s">
        <v>698</v>
      </c>
      <c r="B62" s="170" t="s">
        <v>660</v>
      </c>
      <c r="C62" s="170" t="s">
        <v>661</v>
      </c>
      <c r="H62" s="168" t="s">
        <v>645</v>
      </c>
      <c r="I62" s="168">
        <v>2</v>
      </c>
      <c r="J62" s="403"/>
      <c r="K62" s="172">
        <f>I62*J62</f>
        <v>0</v>
      </c>
    </row>
    <row r="63" spans="1:11" ht="12.75">
      <c r="A63" s="177" t="s">
        <v>699</v>
      </c>
      <c r="B63" s="170" t="s">
        <v>704</v>
      </c>
      <c r="C63" s="170" t="s">
        <v>661</v>
      </c>
      <c r="D63" s="185"/>
      <c r="H63" s="168" t="s">
        <v>645</v>
      </c>
      <c r="I63" s="168">
        <v>2</v>
      </c>
      <c r="J63" s="403"/>
      <c r="K63" s="172">
        <f>I63*J63</f>
        <v>0</v>
      </c>
    </row>
    <row r="64" spans="1:11" ht="12.75">
      <c r="A64" s="177" t="s">
        <v>700</v>
      </c>
      <c r="B64" s="170" t="s">
        <v>663</v>
      </c>
      <c r="C64" s="170" t="s">
        <v>661</v>
      </c>
      <c r="D64" s="185"/>
      <c r="H64" s="168" t="s">
        <v>645</v>
      </c>
      <c r="I64" s="168">
        <v>2</v>
      </c>
      <c r="J64" s="403"/>
      <c r="K64" s="172">
        <f>I64*J64</f>
        <v>0</v>
      </c>
    </row>
    <row r="65" spans="1:11" ht="12.75">
      <c r="A65" s="177" t="s">
        <v>701</v>
      </c>
      <c r="B65" s="170" t="s">
        <v>705</v>
      </c>
      <c r="C65" s="170" t="s">
        <v>706</v>
      </c>
      <c r="D65" s="185"/>
      <c r="H65" s="168" t="s">
        <v>645</v>
      </c>
      <c r="I65" s="168">
        <v>2</v>
      </c>
      <c r="J65" s="403"/>
      <c r="K65" s="172">
        <f>I65*J65</f>
        <v>0</v>
      </c>
    </row>
    <row r="66" spans="1:11" ht="12.75">
      <c r="A66" s="177" t="s">
        <v>702</v>
      </c>
      <c r="B66" s="170" t="s">
        <v>707</v>
      </c>
      <c r="D66" s="185"/>
      <c r="H66" s="168" t="s">
        <v>645</v>
      </c>
      <c r="I66" s="168">
        <v>1</v>
      </c>
      <c r="J66" s="403"/>
      <c r="K66" s="172">
        <f>I66*J66</f>
        <v>0</v>
      </c>
    </row>
    <row r="67" ht="12.75">
      <c r="D67" s="185"/>
    </row>
    <row r="68" spans="1:11" ht="12.75">
      <c r="A68" s="177"/>
      <c r="B68" s="170" t="s">
        <v>1334</v>
      </c>
      <c r="D68" s="185"/>
      <c r="K68" s="176">
        <f>SUM(K4:K66)</f>
        <v>0</v>
      </c>
    </row>
    <row r="69" ht="12.75">
      <c r="A69" s="177"/>
    </row>
    <row r="70" ht="12.75">
      <c r="A70" s="177"/>
    </row>
    <row r="71" ht="12.75">
      <c r="A71" s="177"/>
    </row>
    <row r="72" spans="1:4" ht="12.75">
      <c r="A72" s="177"/>
      <c r="D72" s="185"/>
    </row>
    <row r="73" ht="12.75">
      <c r="D73" s="185"/>
    </row>
    <row r="74" spans="1:4" ht="12.75">
      <c r="A74" s="177"/>
      <c r="D74" s="185"/>
    </row>
    <row r="75" ht="12.75">
      <c r="A75" s="177"/>
    </row>
    <row r="76" ht="12.75">
      <c r="A76" s="177"/>
    </row>
    <row r="77" spans="1:4" ht="12.75">
      <c r="A77" s="177"/>
      <c r="D77" s="185"/>
    </row>
    <row r="78" spans="1:4" ht="12.75">
      <c r="A78" s="177"/>
      <c r="D78" s="185"/>
    </row>
    <row r="79" spans="1:3" ht="12.75">
      <c r="A79" s="177"/>
      <c r="B79" s="174"/>
      <c r="C79" s="175"/>
    </row>
    <row r="80" ht="12.75">
      <c r="A80" s="177"/>
    </row>
    <row r="81" ht="12.75">
      <c r="A81" s="177"/>
    </row>
    <row r="82" ht="12.75">
      <c r="A82" s="177"/>
    </row>
    <row r="83" ht="12.75">
      <c r="A83" s="177"/>
    </row>
    <row r="84" spans="1:3" ht="12.75">
      <c r="A84" s="177"/>
      <c r="C84" s="187"/>
    </row>
    <row r="85" ht="12.75">
      <c r="A85" s="177"/>
    </row>
    <row r="86" spans="1:4" ht="12.75">
      <c r="A86" s="177"/>
      <c r="D86" s="185"/>
    </row>
    <row r="87" spans="1:4" ht="12.75">
      <c r="A87" s="177"/>
      <c r="D87" s="185"/>
    </row>
    <row r="88" ht="12.75">
      <c r="A88" s="177"/>
    </row>
    <row r="89" ht="12.75">
      <c r="A89" s="177"/>
    </row>
    <row r="90" ht="12.75">
      <c r="A90" s="177"/>
    </row>
    <row r="91" ht="12.75">
      <c r="A91" s="177"/>
    </row>
    <row r="92" ht="12.75">
      <c r="A92" s="177"/>
    </row>
    <row r="93" ht="12.75">
      <c r="A93" s="177"/>
    </row>
    <row r="94" ht="12.75">
      <c r="A94" s="177"/>
    </row>
    <row r="95" ht="12.75">
      <c r="A95" s="177"/>
    </row>
    <row r="96" spans="1:4" ht="12.75">
      <c r="A96" s="177"/>
      <c r="D96" s="185"/>
    </row>
    <row r="97" spans="1:4" ht="12.75">
      <c r="A97" s="177"/>
      <c r="D97" s="185"/>
    </row>
    <row r="98" spans="1:4" ht="12.75">
      <c r="A98" s="177"/>
      <c r="D98" s="185"/>
    </row>
    <row r="99" spans="1:4" ht="12.75">
      <c r="A99" s="177"/>
      <c r="D99" s="185"/>
    </row>
    <row r="100" spans="1:4" ht="12.75">
      <c r="A100" s="177"/>
      <c r="D100" s="185"/>
    </row>
    <row r="101" spans="1:4" ht="12.75">
      <c r="A101" s="177"/>
      <c r="D101" s="185"/>
    </row>
    <row r="102" ht="12.75">
      <c r="A102" s="177"/>
    </row>
    <row r="105" spans="1:4" ht="12.75">
      <c r="A105" s="177"/>
      <c r="D105" s="185"/>
    </row>
    <row r="106" spans="1:3" ht="12.75">
      <c r="A106" s="177"/>
      <c r="B106" s="174"/>
      <c r="C106" s="175"/>
    </row>
    <row r="107" ht="12.75">
      <c r="A107" s="177"/>
    </row>
    <row r="108" spans="1:3" ht="12.75">
      <c r="A108" s="177"/>
      <c r="C108" s="187"/>
    </row>
    <row r="109" ht="12.75">
      <c r="A109" s="177"/>
    </row>
    <row r="110" spans="1:4" ht="12.75">
      <c r="A110" s="177"/>
      <c r="D110" s="185"/>
    </row>
    <row r="111" spans="1:4" ht="12.75">
      <c r="A111" s="177"/>
      <c r="D111" s="185"/>
    </row>
    <row r="112" ht="12.75">
      <c r="D112" s="185"/>
    </row>
    <row r="113" ht="12.75">
      <c r="D113" s="185"/>
    </row>
    <row r="114" ht="12.75">
      <c r="D114" s="185"/>
    </row>
    <row r="115" spans="1:4" ht="12.75">
      <c r="A115" s="177"/>
      <c r="D115" s="185"/>
    </row>
    <row r="116" ht="12.75">
      <c r="A116" s="177"/>
    </row>
    <row r="117" ht="12.75">
      <c r="A117" s="177"/>
    </row>
    <row r="118" ht="12.75">
      <c r="A118" s="177"/>
    </row>
    <row r="119" spans="1:4" ht="12.75">
      <c r="A119" s="177"/>
      <c r="D119" s="185"/>
    </row>
    <row r="120" ht="12.75">
      <c r="D120" s="185"/>
    </row>
    <row r="121" spans="1:4" ht="12.75">
      <c r="A121" s="177"/>
      <c r="D121" s="185"/>
    </row>
    <row r="122" ht="12.75">
      <c r="A122" s="177"/>
    </row>
    <row r="123" ht="12.75">
      <c r="A123" s="177"/>
    </row>
    <row r="124" ht="12.75">
      <c r="D124" s="185"/>
    </row>
    <row r="125" spans="1:4" ht="12.75">
      <c r="A125" s="177"/>
      <c r="D125" s="185"/>
    </row>
    <row r="126" spans="1:4" ht="12.75">
      <c r="A126" s="177"/>
      <c r="D126" s="185"/>
    </row>
    <row r="127" spans="1:3" ht="12.75">
      <c r="A127" s="177"/>
      <c r="B127" s="174"/>
      <c r="C127" s="175"/>
    </row>
    <row r="129" ht="12.75">
      <c r="C129" s="187"/>
    </row>
    <row r="131" ht="12.75">
      <c r="D131" s="185"/>
    </row>
    <row r="133" ht="12.75">
      <c r="A133" s="177"/>
    </row>
    <row r="134" spans="1:4" ht="12.75">
      <c r="A134" s="177"/>
      <c r="D134" s="185"/>
    </row>
    <row r="135" ht="12.75">
      <c r="A135" s="177"/>
    </row>
    <row r="138" ht="12.75">
      <c r="D138" s="185"/>
    </row>
    <row r="139" ht="12.75">
      <c r="D139" s="185"/>
    </row>
    <row r="143" ht="12.75">
      <c r="A143" s="177"/>
    </row>
    <row r="144" ht="12.75">
      <c r="A144" s="177"/>
    </row>
    <row r="146" ht="12.75">
      <c r="D146" s="185"/>
    </row>
    <row r="147" spans="1:3" ht="12.75">
      <c r="A147" s="177"/>
      <c r="B147" s="174"/>
      <c r="C147" s="175"/>
    </row>
    <row r="148" ht="12.75">
      <c r="A148" s="177"/>
    </row>
    <row r="149" spans="1:3" ht="12.75">
      <c r="A149" s="177"/>
      <c r="C149" s="187"/>
    </row>
    <row r="150" ht="12.75">
      <c r="A150" s="177"/>
    </row>
    <row r="151" spans="1:4" ht="12.75">
      <c r="A151" s="177"/>
      <c r="D151" s="185"/>
    </row>
    <row r="152" ht="12.75">
      <c r="A152" s="177"/>
    </row>
    <row r="154" ht="12.75">
      <c r="D154" s="185"/>
    </row>
    <row r="155" ht="12.75">
      <c r="D155" s="185"/>
    </row>
    <row r="156" ht="12.75">
      <c r="A156" s="177"/>
    </row>
    <row r="157" ht="12.75">
      <c r="A157" s="177"/>
    </row>
    <row r="158" spans="1:4" ht="12.75">
      <c r="A158" s="177"/>
      <c r="D158" s="185"/>
    </row>
    <row r="159" spans="1:4" ht="12.75">
      <c r="A159" s="177"/>
      <c r="D159" s="185"/>
    </row>
    <row r="161" ht="12.75">
      <c r="A161" s="177"/>
    </row>
    <row r="162" ht="12.75">
      <c r="A162" s="177"/>
    </row>
    <row r="163" ht="12.75">
      <c r="A163" s="177"/>
    </row>
    <row r="164" ht="12.75">
      <c r="A164" s="177"/>
    </row>
    <row r="166" ht="12.75">
      <c r="D166" s="185"/>
    </row>
    <row r="167" spans="2:3" ht="12.75">
      <c r="B167" s="174"/>
      <c r="C167" s="175"/>
    </row>
    <row r="171" ht="12.75">
      <c r="C171" s="187"/>
    </row>
    <row r="173" ht="12.75">
      <c r="D173" s="185"/>
    </row>
    <row r="175" ht="12.75">
      <c r="A175" s="177"/>
    </row>
    <row r="176" ht="12.75">
      <c r="A176" s="177"/>
    </row>
    <row r="177" ht="12.75">
      <c r="A177" s="177"/>
    </row>
    <row r="178" ht="12.75">
      <c r="A178" s="177"/>
    </row>
    <row r="179" ht="12.75">
      <c r="A179" s="177"/>
    </row>
    <row r="180" spans="1:4" ht="12.75">
      <c r="A180" s="177"/>
      <c r="D180" s="185"/>
    </row>
    <row r="181" spans="1:4" ht="12.75">
      <c r="A181" s="177"/>
      <c r="D181" s="185"/>
    </row>
    <row r="182" spans="1:4" ht="12.75">
      <c r="A182" s="177"/>
      <c r="D182" s="185"/>
    </row>
    <row r="183" ht="12.75">
      <c r="A183" s="177"/>
    </row>
    <row r="185" ht="12.75">
      <c r="A185" s="177"/>
    </row>
    <row r="186" ht="12.75">
      <c r="A186" s="177"/>
    </row>
    <row r="190" spans="1:4" ht="12.75">
      <c r="A190" s="177"/>
      <c r="D190" s="185"/>
    </row>
    <row r="191" spans="1:3" ht="12.75">
      <c r="A191" s="177"/>
      <c r="B191" s="174"/>
      <c r="C191" s="175"/>
    </row>
    <row r="192" ht="12.75">
      <c r="A192" s="177"/>
    </row>
    <row r="193" spans="1:3" ht="12.75">
      <c r="A193" s="177"/>
      <c r="C193" s="187"/>
    </row>
    <row r="194" ht="12.75">
      <c r="A194" s="177"/>
    </row>
    <row r="195" spans="1:4" ht="12.75">
      <c r="A195" s="177"/>
      <c r="D195" s="185"/>
    </row>
    <row r="196" spans="1:4" ht="12.75">
      <c r="A196" s="177"/>
      <c r="D196" s="185"/>
    </row>
    <row r="197" spans="1:4" ht="12.75">
      <c r="A197" s="177"/>
      <c r="D197" s="185"/>
    </row>
    <row r="198" spans="1:4" ht="12.75">
      <c r="A198" s="177"/>
      <c r="D198" s="185"/>
    </row>
    <row r="199" spans="1:4" ht="12.75">
      <c r="A199" s="177"/>
      <c r="D199" s="185"/>
    </row>
    <row r="200" spans="1:4" ht="12.75">
      <c r="A200" s="177"/>
      <c r="D200" s="185"/>
    </row>
    <row r="201" ht="12.75">
      <c r="A201" s="177"/>
    </row>
    <row r="202" ht="12.75">
      <c r="A202" s="177"/>
    </row>
    <row r="203" ht="12.75">
      <c r="A203" s="177"/>
    </row>
    <row r="204" spans="1:4" ht="12.75">
      <c r="A204" s="177"/>
      <c r="D204" s="185"/>
    </row>
    <row r="205" ht="12.75">
      <c r="D205" s="185"/>
    </row>
    <row r="206" spans="1:4" ht="12.75">
      <c r="A206" s="177"/>
      <c r="D206" s="185"/>
    </row>
    <row r="207" ht="12.75">
      <c r="A207" s="177"/>
    </row>
  </sheetData>
  <sheetProtection password="E6CB" sheet="1" objects="1" scenarios="1"/>
  <printOptions gridLines="1" horizontalCentered="1"/>
  <pageMargins left="0.19652777777777777" right="0.19652777777777777" top="0.39375" bottom="0.7875" header="0.5118055555555555" footer="0.5118055555555555"/>
  <pageSetup horizontalDpi="300" verticalDpi="3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F225"/>
  <sheetViews>
    <sheetView zoomScale="85" zoomScaleNormal="85" zoomScaleSheetLayoutView="100" zoomScalePageLayoutView="0" workbookViewId="0" topLeftCell="A160">
      <selection activeCell="F178" sqref="F178"/>
    </sheetView>
  </sheetViews>
  <sheetFormatPr defaultColWidth="9.140625" defaultRowHeight="15"/>
  <cols>
    <col min="1" max="1" width="9.28125" style="188" customWidth="1"/>
    <col min="2" max="2" width="15.8515625" style="188" customWidth="1"/>
    <col min="3" max="3" width="66.8515625" style="189" customWidth="1"/>
    <col min="4" max="5" width="9.28125" style="188" customWidth="1"/>
    <col min="6" max="6" width="25.57421875" style="190" customWidth="1"/>
    <col min="7" max="7" width="12.28125" style="191" customWidth="1"/>
    <col min="8" max="8" width="12.140625" style="188" customWidth="1"/>
    <col min="9" max="9" width="7.00390625" style="188" customWidth="1"/>
    <col min="10" max="10" width="14.140625" style="188" customWidth="1"/>
    <col min="11" max="11" width="7.7109375" style="188" customWidth="1"/>
    <col min="12" max="35" width="9.140625" style="188" customWidth="1"/>
    <col min="36" max="36" width="10.00390625" style="188" customWidth="1"/>
    <col min="37" max="43" width="9.140625" style="188" customWidth="1"/>
    <col min="44" max="44" width="8.8515625" style="188" customWidth="1"/>
    <col min="45" max="45" width="10.57421875" style="188" customWidth="1"/>
    <col min="46" max="16384" width="9.140625" style="188" customWidth="1"/>
  </cols>
  <sheetData>
    <row r="1" spans="10:75" ht="15"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92"/>
      <c r="BW1" s="192"/>
    </row>
    <row r="2" spans="6:75" ht="15.75" thickBot="1">
      <c r="F2" s="193"/>
      <c r="J2" s="192"/>
      <c r="K2" s="192"/>
      <c r="L2" s="192"/>
      <c r="M2" s="192"/>
      <c r="N2" s="192"/>
      <c r="O2" s="192"/>
      <c r="P2" s="192"/>
      <c r="Q2" s="614"/>
      <c r="R2" s="614"/>
      <c r="S2" s="614"/>
      <c r="T2" s="614"/>
      <c r="U2" s="614"/>
      <c r="V2" s="614"/>
      <c r="W2" s="614"/>
      <c r="X2" s="614"/>
      <c r="Y2" s="614"/>
      <c r="Z2" s="614"/>
      <c r="AA2" s="614"/>
      <c r="AB2" s="614"/>
      <c r="AC2" s="614"/>
      <c r="AD2" s="614"/>
      <c r="AE2" s="614"/>
      <c r="AF2" s="614"/>
      <c r="AG2" s="614"/>
      <c r="AH2" s="614"/>
      <c r="AI2" s="614"/>
      <c r="AJ2" s="614"/>
      <c r="AK2" s="614"/>
      <c r="AL2" s="614"/>
      <c r="AM2" s="614"/>
      <c r="AN2" s="614"/>
      <c r="AO2" s="614"/>
      <c r="AP2" s="614"/>
      <c r="AQ2" s="614"/>
      <c r="AR2" s="614"/>
      <c r="AS2" s="614"/>
      <c r="AT2" s="614"/>
      <c r="AU2" s="614"/>
      <c r="AV2" s="614"/>
      <c r="AW2" s="614"/>
      <c r="AX2" s="614"/>
      <c r="AY2" s="614"/>
      <c r="AZ2" s="614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  <c r="BL2" s="192"/>
      <c r="BM2" s="192"/>
      <c r="BN2" s="192"/>
      <c r="BO2" s="192"/>
      <c r="BP2" s="192"/>
      <c r="BQ2" s="192"/>
      <c r="BR2" s="192"/>
      <c r="BS2" s="192"/>
      <c r="BT2" s="192"/>
      <c r="BU2" s="192"/>
      <c r="BV2" s="192"/>
      <c r="BW2" s="192"/>
    </row>
    <row r="3" spans="2:84" ht="15.75" customHeight="1">
      <c r="B3" s="195" t="s">
        <v>708</v>
      </c>
      <c r="C3" s="196" t="str">
        <f>'[2]TL'!C3</f>
        <v>Revitalizace koupaliště Lhotka, Praha 4</v>
      </c>
      <c r="D3" s="196"/>
      <c r="E3" s="196"/>
      <c r="F3" s="197"/>
      <c r="G3" s="198"/>
      <c r="H3" s="199"/>
      <c r="I3" s="199"/>
      <c r="J3" s="192"/>
      <c r="K3" s="192"/>
      <c r="L3" s="192"/>
      <c r="M3" s="192"/>
      <c r="N3" s="192"/>
      <c r="O3" s="192"/>
      <c r="P3" s="192"/>
      <c r="Q3" s="192"/>
      <c r="R3" s="200"/>
      <c r="S3" s="192"/>
      <c r="T3" s="200"/>
      <c r="U3" s="192"/>
      <c r="V3" s="192"/>
      <c r="W3" s="192"/>
      <c r="X3" s="192"/>
      <c r="Y3" s="192"/>
      <c r="Z3" s="192"/>
      <c r="AA3" s="200"/>
      <c r="AB3" s="192"/>
      <c r="AC3" s="200"/>
      <c r="AD3" s="192"/>
      <c r="AE3" s="192"/>
      <c r="AF3" s="192"/>
      <c r="AG3" s="192"/>
      <c r="AH3" s="192"/>
      <c r="AI3" s="192"/>
      <c r="AJ3" s="200"/>
      <c r="AK3" s="192"/>
      <c r="AL3" s="200"/>
      <c r="AM3" s="192"/>
      <c r="AN3" s="192"/>
      <c r="AO3" s="192"/>
      <c r="AP3" s="192"/>
      <c r="AQ3" s="192"/>
      <c r="AR3" s="192"/>
      <c r="AS3" s="200"/>
      <c r="AT3" s="192"/>
      <c r="AU3" s="200"/>
      <c r="AV3" s="192"/>
      <c r="AW3" s="192"/>
      <c r="AX3" s="192"/>
      <c r="AY3" s="192"/>
      <c r="AZ3" s="192"/>
      <c r="BA3" s="201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202"/>
      <c r="BY3" s="202"/>
      <c r="BZ3" s="202"/>
      <c r="CA3" s="202"/>
      <c r="CB3" s="202"/>
      <c r="CC3" s="202"/>
      <c r="CD3" s="202"/>
      <c r="CE3" s="202"/>
      <c r="CF3" s="202"/>
    </row>
    <row r="4" spans="2:84" ht="15.75" customHeight="1">
      <c r="B4" s="203" t="s">
        <v>709</v>
      </c>
      <c r="C4" s="615" t="str">
        <f>'[2]TL'!C4</f>
        <v>Městská část Praha 4</v>
      </c>
      <c r="D4" s="615"/>
      <c r="E4" s="615"/>
      <c r="F4" s="615"/>
      <c r="G4" s="199"/>
      <c r="H4" s="199"/>
      <c r="I4" s="199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200"/>
      <c r="U4" s="192"/>
      <c r="V4" s="192"/>
      <c r="W4" s="192"/>
      <c r="X4" s="192"/>
      <c r="Y4" s="192"/>
      <c r="Z4" s="192"/>
      <c r="AA4" s="192"/>
      <c r="AB4" s="192"/>
      <c r="AC4" s="200"/>
      <c r="AD4" s="192"/>
      <c r="AE4" s="192"/>
      <c r="AF4" s="192"/>
      <c r="AG4" s="192"/>
      <c r="AH4" s="192"/>
      <c r="AI4" s="192"/>
      <c r="AJ4" s="192"/>
      <c r="AK4" s="192"/>
      <c r="AL4" s="200"/>
      <c r="AM4" s="192"/>
      <c r="AN4" s="192"/>
      <c r="AO4" s="192"/>
      <c r="AP4" s="192"/>
      <c r="AQ4" s="192"/>
      <c r="AR4" s="192"/>
      <c r="AS4" s="192"/>
      <c r="AT4" s="192"/>
      <c r="AU4" s="200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2"/>
      <c r="BK4" s="192"/>
      <c r="BL4" s="192"/>
      <c r="BM4" s="192"/>
      <c r="BN4" s="192"/>
      <c r="BO4" s="192"/>
      <c r="BP4" s="192"/>
      <c r="BQ4" s="192"/>
      <c r="BR4" s="192"/>
      <c r="BS4" s="192"/>
      <c r="BT4" s="192"/>
      <c r="BU4" s="192"/>
      <c r="BV4" s="192"/>
      <c r="BW4" s="192"/>
      <c r="BX4" s="202"/>
      <c r="BY4" s="202"/>
      <c r="BZ4" s="202"/>
      <c r="CA4" s="202"/>
      <c r="CB4" s="202"/>
      <c r="CC4" s="202"/>
      <c r="CD4" s="202"/>
      <c r="CE4" s="202"/>
      <c r="CF4" s="202"/>
    </row>
    <row r="5" spans="2:84" ht="15.75" customHeight="1">
      <c r="B5" s="203" t="s">
        <v>710</v>
      </c>
      <c r="C5" s="615" t="str">
        <f>'[2]TL'!C5</f>
        <v>Praha 4, kú. Lhotka 728071</v>
      </c>
      <c r="D5" s="615"/>
      <c r="E5" s="615"/>
      <c r="F5" s="615"/>
      <c r="G5" s="199"/>
      <c r="H5" s="199"/>
      <c r="I5" s="199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192"/>
      <c r="AQ5" s="192"/>
      <c r="AR5" s="192"/>
      <c r="AS5" s="192"/>
      <c r="AT5" s="192"/>
      <c r="AU5" s="192"/>
      <c r="AV5" s="192"/>
      <c r="AW5" s="192"/>
      <c r="AX5" s="192"/>
      <c r="AY5" s="192"/>
      <c r="AZ5" s="192"/>
      <c r="BA5" s="192"/>
      <c r="BB5" s="192"/>
      <c r="BC5" s="192"/>
      <c r="BD5" s="192"/>
      <c r="BE5" s="192"/>
      <c r="BF5" s="192"/>
      <c r="BG5" s="192"/>
      <c r="BH5" s="192"/>
      <c r="BI5" s="192"/>
      <c r="BJ5" s="192"/>
      <c r="BK5" s="192"/>
      <c r="BL5" s="192"/>
      <c r="BM5" s="192"/>
      <c r="BN5" s="192"/>
      <c r="BO5" s="192"/>
      <c r="BP5" s="192"/>
      <c r="BQ5" s="192"/>
      <c r="BR5" s="192"/>
      <c r="BS5" s="192"/>
      <c r="BT5" s="192"/>
      <c r="BU5" s="192"/>
      <c r="BV5" s="192"/>
      <c r="BW5" s="192"/>
      <c r="BX5" s="202"/>
      <c r="BY5" s="202"/>
      <c r="BZ5" s="202"/>
      <c r="CA5" s="202"/>
      <c r="CB5" s="202"/>
      <c r="CC5" s="202"/>
      <c r="CD5" s="202"/>
      <c r="CE5" s="202"/>
      <c r="CF5" s="202"/>
    </row>
    <row r="6" spans="2:84" ht="15.75" customHeight="1">
      <c r="B6" s="203" t="s">
        <v>711</v>
      </c>
      <c r="C6" s="615" t="str">
        <f>'[2]TL'!C6</f>
        <v>Dokumentace pro provádění stavby</v>
      </c>
      <c r="D6" s="615"/>
      <c r="E6" s="615"/>
      <c r="F6" s="615"/>
      <c r="G6" s="199"/>
      <c r="H6" s="199"/>
      <c r="I6" s="199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202"/>
      <c r="BY6" s="202"/>
      <c r="BZ6" s="202"/>
      <c r="CA6" s="202"/>
      <c r="CB6" s="202"/>
      <c r="CC6" s="202"/>
      <c r="CD6" s="202"/>
      <c r="CE6" s="202"/>
      <c r="CF6" s="202"/>
    </row>
    <row r="7" spans="2:84" ht="15.75" customHeight="1">
      <c r="B7" s="203" t="s">
        <v>712</v>
      </c>
      <c r="C7" s="615" t="str">
        <f>'[2]TL'!C7</f>
        <v>D.1.4e zdravotechnické instalace</v>
      </c>
      <c r="D7" s="615"/>
      <c r="E7" s="615"/>
      <c r="F7" s="615"/>
      <c r="G7" s="199"/>
      <c r="H7" s="199"/>
      <c r="I7" s="199"/>
      <c r="J7" s="192"/>
      <c r="K7" s="192"/>
      <c r="L7" s="192"/>
      <c r="M7" s="192"/>
      <c r="N7" s="192"/>
      <c r="O7" s="192"/>
      <c r="P7" s="192"/>
      <c r="Q7" s="192"/>
      <c r="R7" s="200"/>
      <c r="S7" s="204"/>
      <c r="T7" s="192"/>
      <c r="U7" s="192"/>
      <c r="V7" s="192"/>
      <c r="W7" s="192"/>
      <c r="X7" s="192"/>
      <c r="Y7" s="192"/>
      <c r="Z7" s="192"/>
      <c r="AA7" s="200"/>
      <c r="AB7" s="204"/>
      <c r="AC7" s="192"/>
      <c r="AD7" s="192"/>
      <c r="AE7" s="192"/>
      <c r="AF7" s="192"/>
      <c r="AG7" s="192"/>
      <c r="AH7" s="192"/>
      <c r="AI7" s="192"/>
      <c r="AJ7" s="200"/>
      <c r="AK7" s="204"/>
      <c r="AL7" s="192"/>
      <c r="AM7" s="192"/>
      <c r="AN7" s="192"/>
      <c r="AO7" s="192"/>
      <c r="AP7" s="192"/>
      <c r="AQ7" s="192"/>
      <c r="AR7" s="192"/>
      <c r="AS7" s="200"/>
      <c r="AT7" s="204"/>
      <c r="AU7" s="192"/>
      <c r="AV7" s="192"/>
      <c r="AW7" s="192"/>
      <c r="AX7" s="192"/>
      <c r="AY7" s="192"/>
      <c r="AZ7" s="192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92"/>
      <c r="BN7" s="192"/>
      <c r="BO7" s="192"/>
      <c r="BP7" s="192"/>
      <c r="BQ7" s="192"/>
      <c r="BR7" s="192"/>
      <c r="BS7" s="192"/>
      <c r="BT7" s="192"/>
      <c r="BU7" s="192"/>
      <c r="BV7" s="192"/>
      <c r="BW7" s="192"/>
      <c r="BX7" s="202"/>
      <c r="BY7" s="202"/>
      <c r="BZ7" s="202"/>
      <c r="CA7" s="202"/>
      <c r="CB7" s="202"/>
      <c r="CC7" s="202"/>
      <c r="CD7" s="202"/>
      <c r="CE7" s="202"/>
      <c r="CF7" s="202"/>
    </row>
    <row r="8" spans="2:84" ht="15.75" customHeight="1" thickBot="1">
      <c r="B8" s="205" t="s">
        <v>713</v>
      </c>
      <c r="C8" s="612" t="str">
        <f>'[2]TL'!C8</f>
        <v>SUNCAD s.r.o., náměstí Na Lužinách 3, 155 00 Praha 13</v>
      </c>
      <c r="D8" s="612"/>
      <c r="E8" s="612"/>
      <c r="F8" s="612"/>
      <c r="G8" s="199"/>
      <c r="H8" s="198"/>
      <c r="I8" s="198"/>
      <c r="J8" s="192"/>
      <c r="K8" s="192"/>
      <c r="L8" s="192"/>
      <c r="M8" s="192"/>
      <c r="N8" s="192"/>
      <c r="O8" s="192"/>
      <c r="P8" s="192"/>
      <c r="Q8" s="192"/>
      <c r="R8" s="200"/>
      <c r="S8" s="194"/>
      <c r="T8" s="192"/>
      <c r="U8" s="192"/>
      <c r="V8" s="192"/>
      <c r="W8" s="192"/>
      <c r="X8" s="192"/>
      <c r="Y8" s="192"/>
      <c r="Z8" s="192"/>
      <c r="AA8" s="200"/>
      <c r="AB8" s="194"/>
      <c r="AC8" s="192"/>
      <c r="AD8" s="192"/>
      <c r="AE8" s="192"/>
      <c r="AF8" s="192"/>
      <c r="AG8" s="192"/>
      <c r="AH8" s="192"/>
      <c r="AI8" s="192"/>
      <c r="AJ8" s="200"/>
      <c r="AK8" s="194"/>
      <c r="AL8" s="192"/>
      <c r="AM8" s="192"/>
      <c r="AN8" s="192"/>
      <c r="AO8" s="192"/>
      <c r="AP8" s="192"/>
      <c r="AQ8" s="192"/>
      <c r="AR8" s="192"/>
      <c r="AS8" s="200"/>
      <c r="AT8" s="194"/>
      <c r="AU8" s="192"/>
      <c r="AV8" s="192"/>
      <c r="AW8" s="192"/>
      <c r="AX8" s="192"/>
      <c r="AY8" s="192"/>
      <c r="AZ8" s="192"/>
      <c r="BA8" s="192"/>
      <c r="BB8" s="192"/>
      <c r="BC8" s="192"/>
      <c r="BD8" s="192"/>
      <c r="BE8" s="192"/>
      <c r="BF8" s="192"/>
      <c r="BG8" s="192"/>
      <c r="BH8" s="192"/>
      <c r="BI8" s="192"/>
      <c r="BJ8" s="192"/>
      <c r="BK8" s="192"/>
      <c r="BL8" s="192"/>
      <c r="BM8" s="192"/>
      <c r="BN8" s="192"/>
      <c r="BO8" s="192"/>
      <c r="BP8" s="192"/>
      <c r="BQ8" s="192"/>
      <c r="BR8" s="192"/>
      <c r="BS8" s="192"/>
      <c r="BT8" s="192"/>
      <c r="BU8" s="192"/>
      <c r="BV8" s="192"/>
      <c r="BW8" s="192"/>
      <c r="BX8" s="202"/>
      <c r="BY8" s="202"/>
      <c r="BZ8" s="202"/>
      <c r="CA8" s="202"/>
      <c r="CB8" s="202"/>
      <c r="CC8" s="202"/>
      <c r="CD8" s="202"/>
      <c r="CE8" s="202"/>
      <c r="CF8" s="202"/>
    </row>
    <row r="9" spans="2:84" ht="15.75" customHeight="1" thickBot="1">
      <c r="B9" s="206" t="s">
        <v>714</v>
      </c>
      <c r="C9" s="207" t="s">
        <v>62</v>
      </c>
      <c r="D9" s="208" t="s">
        <v>715</v>
      </c>
      <c r="E9" s="209" t="s">
        <v>64</v>
      </c>
      <c r="F9" s="210" t="s">
        <v>716</v>
      </c>
      <c r="G9" s="211"/>
      <c r="H9" s="211"/>
      <c r="I9" s="211"/>
      <c r="J9" s="192"/>
      <c r="K9" s="192"/>
      <c r="L9" s="192"/>
      <c r="M9" s="192"/>
      <c r="N9" s="192"/>
      <c r="O9" s="192"/>
      <c r="P9" s="192"/>
      <c r="Q9" s="192"/>
      <c r="R9" s="200"/>
      <c r="S9" s="204"/>
      <c r="T9" s="192"/>
      <c r="U9" s="192"/>
      <c r="V9" s="192"/>
      <c r="W9" s="192"/>
      <c r="X9" s="192"/>
      <c r="Y9" s="192"/>
      <c r="Z9" s="192"/>
      <c r="AA9" s="200"/>
      <c r="AB9" s="204"/>
      <c r="AC9" s="192"/>
      <c r="AD9" s="192"/>
      <c r="AE9" s="192"/>
      <c r="AF9" s="192"/>
      <c r="AG9" s="192"/>
      <c r="AH9" s="192"/>
      <c r="AI9" s="192"/>
      <c r="AJ9" s="200"/>
      <c r="AK9" s="204"/>
      <c r="AL9" s="192"/>
      <c r="AM9" s="192"/>
      <c r="AN9" s="192"/>
      <c r="AO9" s="192"/>
      <c r="AP9" s="192"/>
      <c r="AQ9" s="192"/>
      <c r="AR9" s="192"/>
      <c r="AS9" s="200"/>
      <c r="AT9" s="204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192"/>
      <c r="BK9" s="192"/>
      <c r="BL9" s="192"/>
      <c r="BM9" s="192"/>
      <c r="BN9" s="192"/>
      <c r="BO9" s="192"/>
      <c r="BP9" s="192"/>
      <c r="BQ9" s="192"/>
      <c r="BR9" s="192"/>
      <c r="BS9" s="192"/>
      <c r="BT9" s="192"/>
      <c r="BU9" s="192"/>
      <c r="BV9" s="192"/>
      <c r="BW9" s="192"/>
      <c r="BX9" s="202"/>
      <c r="BY9" s="202"/>
      <c r="BZ9" s="202"/>
      <c r="CA9" s="202"/>
      <c r="CB9" s="202"/>
      <c r="CC9" s="202"/>
      <c r="CD9" s="202"/>
      <c r="CE9" s="202"/>
      <c r="CF9" s="202"/>
    </row>
    <row r="10" spans="2:83" ht="15.75" customHeight="1">
      <c r="B10" s="212"/>
      <c r="C10" s="213" t="s">
        <v>717</v>
      </c>
      <c r="D10" s="214"/>
      <c r="E10" s="215"/>
      <c r="F10" s="216"/>
      <c r="G10" s="217"/>
      <c r="H10" s="218"/>
      <c r="I10" s="192"/>
      <c r="J10" s="192"/>
      <c r="K10" s="192"/>
      <c r="L10" s="192"/>
      <c r="M10" s="192"/>
      <c r="N10" s="192"/>
      <c r="O10" s="192"/>
      <c r="P10" s="192"/>
      <c r="Q10" s="200"/>
      <c r="R10" s="204"/>
      <c r="S10" s="192"/>
      <c r="T10" s="192"/>
      <c r="U10" s="192"/>
      <c r="V10" s="192"/>
      <c r="W10" s="192"/>
      <c r="X10" s="192"/>
      <c r="Y10" s="192"/>
      <c r="Z10" s="200"/>
      <c r="AA10" s="204"/>
      <c r="AB10" s="192"/>
      <c r="AC10" s="192"/>
      <c r="AD10" s="192"/>
      <c r="AE10" s="192"/>
      <c r="AF10" s="192"/>
      <c r="AG10" s="192"/>
      <c r="AH10" s="192"/>
      <c r="AI10" s="200"/>
      <c r="AJ10" s="204"/>
      <c r="AK10" s="192"/>
      <c r="AL10" s="192"/>
      <c r="AM10" s="192"/>
      <c r="AN10" s="192"/>
      <c r="AO10" s="192"/>
      <c r="AP10" s="192"/>
      <c r="AQ10" s="192"/>
      <c r="AR10" s="200"/>
      <c r="AS10" s="204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192"/>
      <c r="BK10" s="192"/>
      <c r="BL10" s="192"/>
      <c r="BM10" s="192"/>
      <c r="BN10" s="192"/>
      <c r="BO10" s="192"/>
      <c r="BP10" s="192"/>
      <c r="BQ10" s="192"/>
      <c r="BR10" s="192"/>
      <c r="BS10" s="192"/>
      <c r="BT10" s="192"/>
      <c r="BU10" s="192"/>
      <c r="BV10" s="192"/>
      <c r="BW10" s="202"/>
      <c r="BX10" s="202"/>
      <c r="BY10" s="202"/>
      <c r="BZ10" s="202"/>
      <c r="CA10" s="202"/>
      <c r="CB10" s="202"/>
      <c r="CC10" s="202"/>
      <c r="CD10" s="202"/>
      <c r="CE10" s="202"/>
    </row>
    <row r="11" spans="2:84" ht="15.75" customHeight="1">
      <c r="B11" s="219"/>
      <c r="C11" s="220" t="s">
        <v>718</v>
      </c>
      <c r="D11" s="221"/>
      <c r="E11" s="222"/>
      <c r="F11" s="223"/>
      <c r="G11" s="224"/>
      <c r="H11" s="211"/>
      <c r="I11" s="211"/>
      <c r="J11" s="192"/>
      <c r="K11" s="192"/>
      <c r="L11" s="192"/>
      <c r="M11" s="192"/>
      <c r="N11" s="192"/>
      <c r="O11" s="192"/>
      <c r="P11" s="192"/>
      <c r="Q11" s="192"/>
      <c r="R11" s="200"/>
      <c r="S11" s="225"/>
      <c r="T11" s="192"/>
      <c r="U11" s="226"/>
      <c r="V11" s="227"/>
      <c r="W11" s="192"/>
      <c r="X11" s="192"/>
      <c r="Y11" s="192"/>
      <c r="Z11" s="192"/>
      <c r="AA11" s="200"/>
      <c r="AB11" s="225"/>
      <c r="AC11" s="192"/>
      <c r="AD11" s="226"/>
      <c r="AE11" s="227"/>
      <c r="AF11" s="192"/>
      <c r="AG11" s="192"/>
      <c r="AH11" s="192"/>
      <c r="AI11" s="192"/>
      <c r="AJ11" s="200"/>
      <c r="AK11" s="225"/>
      <c r="AL11" s="192"/>
      <c r="AM11" s="226"/>
      <c r="AN11" s="227"/>
      <c r="AO11" s="192"/>
      <c r="AP11" s="192"/>
      <c r="AQ11" s="192"/>
      <c r="AR11" s="192"/>
      <c r="AS11" s="200"/>
      <c r="AT11" s="225"/>
      <c r="AU11" s="192"/>
      <c r="AV11" s="226"/>
      <c r="AW11" s="227"/>
      <c r="AX11" s="192"/>
      <c r="AY11" s="192"/>
      <c r="AZ11" s="192"/>
      <c r="BA11" s="192"/>
      <c r="BB11" s="192"/>
      <c r="BC11" s="192"/>
      <c r="BD11" s="192"/>
      <c r="BE11" s="192"/>
      <c r="BF11" s="192"/>
      <c r="BG11" s="192"/>
      <c r="BH11" s="192"/>
      <c r="BI11" s="192"/>
      <c r="BJ11" s="192"/>
      <c r="BK11" s="192"/>
      <c r="BL11" s="192"/>
      <c r="BM11" s="192"/>
      <c r="BN11" s="192"/>
      <c r="BO11" s="192"/>
      <c r="BP11" s="192"/>
      <c r="BQ11" s="192"/>
      <c r="BR11" s="192"/>
      <c r="BS11" s="192"/>
      <c r="BT11" s="192"/>
      <c r="BU11" s="192"/>
      <c r="BV11" s="192"/>
      <c r="BW11" s="192"/>
      <c r="BX11" s="202"/>
      <c r="BY11" s="202"/>
      <c r="BZ11" s="202"/>
      <c r="CA11" s="202"/>
      <c r="CB11" s="202"/>
      <c r="CC11" s="202"/>
      <c r="CD11" s="202"/>
      <c r="CE11" s="202"/>
      <c r="CF11" s="202"/>
    </row>
    <row r="12" spans="2:84" ht="15.75" customHeight="1">
      <c r="B12" s="219"/>
      <c r="C12" s="220" t="s">
        <v>719</v>
      </c>
      <c r="D12" s="221"/>
      <c r="E12" s="222"/>
      <c r="F12" s="223"/>
      <c r="G12" s="228" t="s">
        <v>720</v>
      </c>
      <c r="H12" s="229" t="s">
        <v>721</v>
      </c>
      <c r="I12" s="211"/>
      <c r="J12" s="192"/>
      <c r="K12" s="192"/>
      <c r="L12" s="192"/>
      <c r="M12" s="192"/>
      <c r="N12" s="192"/>
      <c r="O12" s="192"/>
      <c r="P12" s="192"/>
      <c r="Q12" s="192"/>
      <c r="R12" s="200"/>
      <c r="S12" s="225"/>
      <c r="T12" s="192"/>
      <c r="U12" s="226"/>
      <c r="V12" s="227"/>
      <c r="W12" s="192"/>
      <c r="X12" s="192"/>
      <c r="Y12" s="192"/>
      <c r="Z12" s="192"/>
      <c r="AA12" s="200"/>
      <c r="AB12" s="225"/>
      <c r="AC12" s="192"/>
      <c r="AD12" s="226"/>
      <c r="AE12" s="227"/>
      <c r="AF12" s="192"/>
      <c r="AG12" s="192"/>
      <c r="AH12" s="192"/>
      <c r="AI12" s="192"/>
      <c r="AJ12" s="200"/>
      <c r="AK12" s="225"/>
      <c r="AL12" s="192"/>
      <c r="AM12" s="226"/>
      <c r="AN12" s="227"/>
      <c r="AO12" s="192"/>
      <c r="AP12" s="192"/>
      <c r="AQ12" s="192"/>
      <c r="AR12" s="192"/>
      <c r="AS12" s="200"/>
      <c r="AT12" s="225"/>
      <c r="AU12" s="192"/>
      <c r="AV12" s="226"/>
      <c r="AW12" s="227"/>
      <c r="AX12" s="192"/>
      <c r="AY12" s="192"/>
      <c r="AZ12" s="192"/>
      <c r="BA12" s="192"/>
      <c r="BB12" s="192"/>
      <c r="BC12" s="192"/>
      <c r="BD12" s="192"/>
      <c r="BE12" s="192"/>
      <c r="BF12" s="192"/>
      <c r="BG12" s="192"/>
      <c r="BH12" s="192"/>
      <c r="BI12" s="192"/>
      <c r="BJ12" s="192"/>
      <c r="BK12" s="192"/>
      <c r="BL12" s="192"/>
      <c r="BM12" s="192"/>
      <c r="BN12" s="192"/>
      <c r="BO12" s="192"/>
      <c r="BP12" s="192"/>
      <c r="BQ12" s="192"/>
      <c r="BR12" s="192"/>
      <c r="BS12" s="192"/>
      <c r="BT12" s="192"/>
      <c r="BU12" s="192"/>
      <c r="BV12" s="192"/>
      <c r="BW12" s="192"/>
      <c r="BX12" s="202"/>
      <c r="BY12" s="202"/>
      <c r="BZ12" s="202"/>
      <c r="CA12" s="202"/>
      <c r="CB12" s="202"/>
      <c r="CC12" s="202"/>
      <c r="CD12" s="202"/>
      <c r="CE12" s="202"/>
      <c r="CF12" s="202"/>
    </row>
    <row r="13" spans="2:70" s="202" customFormat="1" ht="15.75" customHeight="1">
      <c r="B13" s="230">
        <v>1</v>
      </c>
      <c r="C13" s="231" t="s">
        <v>722</v>
      </c>
      <c r="D13" s="232" t="s">
        <v>85</v>
      </c>
      <c r="E13" s="233">
        <v>14</v>
      </c>
      <c r="F13" s="234"/>
      <c r="G13" s="404"/>
      <c r="H13" s="235">
        <f>E13*G13</f>
        <v>0</v>
      </c>
      <c r="I13" s="192"/>
      <c r="J13" s="192"/>
      <c r="K13" s="192"/>
      <c r="L13" s="192"/>
      <c r="M13" s="236"/>
      <c r="N13" s="192"/>
      <c r="O13" s="192"/>
      <c r="P13" s="192"/>
      <c r="Q13" s="192"/>
      <c r="R13" s="192"/>
      <c r="S13" s="192"/>
      <c r="T13" s="192"/>
      <c r="U13" s="192"/>
      <c r="V13" s="236"/>
      <c r="W13" s="192"/>
      <c r="X13" s="192"/>
      <c r="Y13" s="192"/>
      <c r="Z13" s="192"/>
      <c r="AA13" s="192"/>
      <c r="AB13" s="192"/>
      <c r="AC13" s="192"/>
      <c r="AD13" s="192"/>
      <c r="AE13" s="236"/>
      <c r="AF13" s="192"/>
      <c r="AG13" s="192"/>
      <c r="AH13" s="192"/>
      <c r="AI13" s="192"/>
      <c r="AJ13" s="192"/>
      <c r="AK13" s="192"/>
      <c r="AL13" s="192"/>
      <c r="AM13" s="192"/>
      <c r="AN13" s="236"/>
      <c r="AO13" s="192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2"/>
      <c r="BF13" s="192"/>
      <c r="BG13" s="192"/>
      <c r="BH13" s="192"/>
      <c r="BI13" s="192"/>
      <c r="BJ13" s="192"/>
      <c r="BK13" s="192"/>
      <c r="BL13" s="192"/>
      <c r="BM13" s="192"/>
      <c r="BN13" s="192"/>
      <c r="BO13" s="192"/>
      <c r="BP13" s="192"/>
      <c r="BQ13" s="192"/>
      <c r="BR13" s="192"/>
    </row>
    <row r="14" spans="2:70" s="202" customFormat="1" ht="15.75" customHeight="1">
      <c r="B14" s="230"/>
      <c r="C14" s="437" t="s">
        <v>1405</v>
      </c>
      <c r="D14" s="412" t="s">
        <v>85</v>
      </c>
      <c r="E14" s="433">
        <v>14</v>
      </c>
      <c r="F14" s="234"/>
      <c r="G14" s="404"/>
      <c r="H14" s="235"/>
      <c r="I14" s="192"/>
      <c r="J14" s="192"/>
      <c r="K14" s="192"/>
      <c r="L14" s="192"/>
      <c r="M14" s="236"/>
      <c r="N14" s="192"/>
      <c r="O14" s="192"/>
      <c r="P14" s="192"/>
      <c r="Q14" s="192"/>
      <c r="R14" s="192"/>
      <c r="S14" s="192"/>
      <c r="T14" s="192"/>
      <c r="U14" s="192"/>
      <c r="V14" s="236"/>
      <c r="W14" s="192"/>
      <c r="X14" s="192"/>
      <c r="Y14" s="192"/>
      <c r="Z14" s="192"/>
      <c r="AA14" s="192"/>
      <c r="AB14" s="192"/>
      <c r="AC14" s="192"/>
      <c r="AD14" s="192"/>
      <c r="AE14" s="236"/>
      <c r="AF14" s="192"/>
      <c r="AG14" s="192"/>
      <c r="AH14" s="192"/>
      <c r="AI14" s="192"/>
      <c r="AJ14" s="192"/>
      <c r="AK14" s="192"/>
      <c r="AL14" s="192"/>
      <c r="AM14" s="192"/>
      <c r="AN14" s="236"/>
      <c r="AO14" s="192"/>
      <c r="AP14" s="192"/>
      <c r="AQ14" s="192"/>
      <c r="AR14" s="192"/>
      <c r="AS14" s="192"/>
      <c r="AT14" s="192"/>
      <c r="AU14" s="192"/>
      <c r="AV14" s="192"/>
      <c r="AW14" s="192"/>
      <c r="AX14" s="192"/>
      <c r="AY14" s="192"/>
      <c r="AZ14" s="192"/>
      <c r="BA14" s="192"/>
      <c r="BB14" s="192"/>
      <c r="BC14" s="192"/>
      <c r="BD14" s="192"/>
      <c r="BE14" s="192"/>
      <c r="BF14" s="192"/>
      <c r="BG14" s="192"/>
      <c r="BH14" s="192"/>
      <c r="BI14" s="192"/>
      <c r="BJ14" s="192"/>
      <c r="BK14" s="192"/>
      <c r="BL14" s="192"/>
      <c r="BM14" s="192"/>
      <c r="BN14" s="192"/>
      <c r="BO14" s="192"/>
      <c r="BP14" s="192"/>
      <c r="BQ14" s="192"/>
      <c r="BR14" s="192"/>
    </row>
    <row r="15" spans="2:70" s="202" customFormat="1" ht="15.75" customHeight="1">
      <c r="B15" s="230">
        <v>2</v>
      </c>
      <c r="C15" s="231" t="s">
        <v>723</v>
      </c>
      <c r="D15" s="232" t="s">
        <v>85</v>
      </c>
      <c r="E15" s="233">
        <v>10</v>
      </c>
      <c r="F15" s="234"/>
      <c r="G15" s="404"/>
      <c r="H15" s="235">
        <f>E15*G15</f>
        <v>0</v>
      </c>
      <c r="I15" s="192"/>
      <c r="J15" s="192"/>
      <c r="K15" s="192"/>
      <c r="L15" s="192"/>
      <c r="M15" s="236"/>
      <c r="N15" s="192"/>
      <c r="O15" s="192"/>
      <c r="P15" s="192"/>
      <c r="Q15" s="192"/>
      <c r="R15" s="192"/>
      <c r="S15" s="192"/>
      <c r="T15" s="192"/>
      <c r="U15" s="192"/>
      <c r="V15" s="236"/>
      <c r="W15" s="192"/>
      <c r="X15" s="192"/>
      <c r="Y15" s="192"/>
      <c r="Z15" s="192"/>
      <c r="AA15" s="192"/>
      <c r="AB15" s="192"/>
      <c r="AC15" s="192"/>
      <c r="AD15" s="192"/>
      <c r="AE15" s="236"/>
      <c r="AF15" s="192"/>
      <c r="AG15" s="192"/>
      <c r="AH15" s="192"/>
      <c r="AI15" s="192"/>
      <c r="AJ15" s="192"/>
      <c r="AK15" s="192"/>
      <c r="AL15" s="192"/>
      <c r="AM15" s="192"/>
      <c r="AN15" s="236"/>
      <c r="AO15" s="192"/>
      <c r="AP15" s="192"/>
      <c r="AQ15" s="192"/>
      <c r="AR15" s="192"/>
      <c r="AS15" s="192"/>
      <c r="AT15" s="192"/>
      <c r="AU15" s="192"/>
      <c r="AV15" s="192"/>
      <c r="AW15" s="192"/>
      <c r="AX15" s="192"/>
      <c r="AY15" s="192"/>
      <c r="AZ15" s="192"/>
      <c r="BA15" s="192"/>
      <c r="BB15" s="192"/>
      <c r="BC15" s="192"/>
      <c r="BD15" s="192"/>
      <c r="BE15" s="192"/>
      <c r="BF15" s="192"/>
      <c r="BG15" s="192"/>
      <c r="BH15" s="192"/>
      <c r="BI15" s="192"/>
      <c r="BJ15" s="192"/>
      <c r="BK15" s="192"/>
      <c r="BL15" s="192"/>
      <c r="BM15" s="192"/>
      <c r="BN15" s="192"/>
      <c r="BO15" s="192"/>
      <c r="BP15" s="192"/>
      <c r="BQ15" s="192"/>
      <c r="BR15" s="192"/>
    </row>
    <row r="16" spans="2:70" s="202" customFormat="1" ht="15.75" customHeight="1">
      <c r="B16" s="230"/>
      <c r="C16" s="437" t="s">
        <v>1406</v>
      </c>
      <c r="D16" s="412" t="s">
        <v>85</v>
      </c>
      <c r="E16" s="433">
        <v>10</v>
      </c>
      <c r="F16" s="234"/>
      <c r="G16" s="404"/>
      <c r="H16" s="235"/>
      <c r="I16" s="192"/>
      <c r="J16" s="192"/>
      <c r="K16" s="192"/>
      <c r="L16" s="192"/>
      <c r="M16" s="236"/>
      <c r="N16" s="192"/>
      <c r="O16" s="192"/>
      <c r="P16" s="192"/>
      <c r="Q16" s="192"/>
      <c r="R16" s="192"/>
      <c r="S16" s="192"/>
      <c r="T16" s="192"/>
      <c r="U16" s="192"/>
      <c r="V16" s="236"/>
      <c r="W16" s="192"/>
      <c r="X16" s="192"/>
      <c r="Y16" s="192"/>
      <c r="Z16" s="192"/>
      <c r="AA16" s="192"/>
      <c r="AB16" s="192"/>
      <c r="AC16" s="192"/>
      <c r="AD16" s="192"/>
      <c r="AE16" s="236"/>
      <c r="AF16" s="192"/>
      <c r="AG16" s="192"/>
      <c r="AH16" s="192"/>
      <c r="AI16" s="192"/>
      <c r="AJ16" s="192"/>
      <c r="AK16" s="192"/>
      <c r="AL16" s="192"/>
      <c r="AM16" s="192"/>
      <c r="AN16" s="236"/>
      <c r="AO16" s="192"/>
      <c r="AP16" s="192"/>
      <c r="AQ16" s="192"/>
      <c r="AR16" s="192"/>
      <c r="AS16" s="192"/>
      <c r="AT16" s="192"/>
      <c r="AU16" s="192"/>
      <c r="AV16" s="192"/>
      <c r="AW16" s="192"/>
      <c r="AX16" s="192"/>
      <c r="AY16" s="192"/>
      <c r="AZ16" s="192"/>
      <c r="BA16" s="192"/>
      <c r="BB16" s="192"/>
      <c r="BC16" s="192"/>
      <c r="BD16" s="192"/>
      <c r="BE16" s="192"/>
      <c r="BF16" s="192"/>
      <c r="BG16" s="192"/>
      <c r="BH16" s="192"/>
      <c r="BI16" s="192"/>
      <c r="BJ16" s="192"/>
      <c r="BK16" s="192"/>
      <c r="BL16" s="192"/>
      <c r="BM16" s="192"/>
      <c r="BN16" s="192"/>
      <c r="BO16" s="192"/>
      <c r="BP16" s="192"/>
      <c r="BQ16" s="192"/>
      <c r="BR16" s="192"/>
    </row>
    <row r="17" spans="2:70" s="202" customFormat="1" ht="15.75" customHeight="1">
      <c r="B17" s="230">
        <v>3</v>
      </c>
      <c r="C17" s="231" t="s">
        <v>724</v>
      </c>
      <c r="D17" s="232" t="s">
        <v>85</v>
      </c>
      <c r="E17" s="233">
        <v>25</v>
      </c>
      <c r="F17" s="234"/>
      <c r="G17" s="404"/>
      <c r="H17" s="235">
        <f>E17*G17</f>
        <v>0</v>
      </c>
      <c r="I17" s="192"/>
      <c r="J17" s="192"/>
      <c r="K17" s="192"/>
      <c r="L17" s="237"/>
      <c r="M17" s="200"/>
      <c r="N17" s="192"/>
      <c r="O17" s="200"/>
      <c r="P17" s="192"/>
      <c r="Q17" s="192"/>
      <c r="R17" s="192"/>
      <c r="S17" s="192"/>
      <c r="T17" s="192"/>
      <c r="U17" s="237"/>
      <c r="V17" s="200"/>
      <c r="W17" s="192"/>
      <c r="X17" s="200"/>
      <c r="Y17" s="192"/>
      <c r="Z17" s="192"/>
      <c r="AA17" s="192"/>
      <c r="AB17" s="192"/>
      <c r="AC17" s="192"/>
      <c r="AD17" s="237"/>
      <c r="AE17" s="200"/>
      <c r="AF17" s="192"/>
      <c r="AG17" s="200"/>
      <c r="AH17" s="192"/>
      <c r="AI17" s="192"/>
      <c r="AJ17" s="192"/>
      <c r="AK17" s="192"/>
      <c r="AL17" s="192"/>
      <c r="AM17" s="237"/>
      <c r="AN17" s="200"/>
      <c r="AO17" s="192"/>
      <c r="AP17" s="200"/>
      <c r="AQ17" s="192"/>
      <c r="AR17" s="192"/>
      <c r="AS17" s="192"/>
      <c r="AT17" s="192"/>
      <c r="AU17" s="192"/>
      <c r="AV17" s="192"/>
      <c r="AW17" s="192"/>
      <c r="AX17" s="192"/>
      <c r="AY17" s="192"/>
      <c r="AZ17" s="192"/>
      <c r="BA17" s="192"/>
      <c r="BB17" s="192"/>
      <c r="BC17" s="192"/>
      <c r="BD17" s="192"/>
      <c r="BE17" s="192"/>
      <c r="BF17" s="192"/>
      <c r="BG17" s="192"/>
      <c r="BH17" s="192"/>
      <c r="BI17" s="192"/>
      <c r="BJ17" s="192"/>
      <c r="BK17" s="192"/>
      <c r="BL17" s="192"/>
      <c r="BM17" s="192"/>
      <c r="BN17" s="192"/>
      <c r="BO17" s="192"/>
      <c r="BP17" s="192"/>
      <c r="BQ17" s="192"/>
      <c r="BR17" s="192"/>
    </row>
    <row r="18" spans="2:70" s="202" customFormat="1" ht="15.75" customHeight="1">
      <c r="B18" s="230"/>
      <c r="C18" s="437" t="s">
        <v>1407</v>
      </c>
      <c r="D18" s="412" t="s">
        <v>85</v>
      </c>
      <c r="E18" s="433">
        <v>25</v>
      </c>
      <c r="F18" s="234"/>
      <c r="G18" s="404"/>
      <c r="H18" s="235"/>
      <c r="I18" s="192"/>
      <c r="J18" s="192"/>
      <c r="K18" s="192"/>
      <c r="L18" s="192"/>
      <c r="M18" s="236"/>
      <c r="N18" s="192"/>
      <c r="O18" s="192"/>
      <c r="P18" s="192"/>
      <c r="Q18" s="192"/>
      <c r="R18" s="192"/>
      <c r="S18" s="192"/>
      <c r="T18" s="192"/>
      <c r="U18" s="192"/>
      <c r="V18" s="236"/>
      <c r="W18" s="192"/>
      <c r="X18" s="192"/>
      <c r="Y18" s="192"/>
      <c r="Z18" s="192"/>
      <c r="AA18" s="192"/>
      <c r="AB18" s="192"/>
      <c r="AC18" s="192"/>
      <c r="AD18" s="192"/>
      <c r="AE18" s="236"/>
      <c r="AF18" s="192"/>
      <c r="AG18" s="192"/>
      <c r="AH18" s="192"/>
      <c r="AI18" s="192"/>
      <c r="AJ18" s="192"/>
      <c r="AK18" s="192"/>
      <c r="AL18" s="192"/>
      <c r="AM18" s="192"/>
      <c r="AN18" s="236"/>
      <c r="AO18" s="192"/>
      <c r="AP18" s="192"/>
      <c r="AQ18" s="192"/>
      <c r="AR18" s="192"/>
      <c r="AS18" s="192"/>
      <c r="AT18" s="192"/>
      <c r="AU18" s="192"/>
      <c r="AV18" s="192"/>
      <c r="AW18" s="192"/>
      <c r="AX18" s="192"/>
      <c r="AY18" s="192"/>
      <c r="AZ18" s="192"/>
      <c r="BA18" s="192"/>
      <c r="BB18" s="192"/>
      <c r="BC18" s="192"/>
      <c r="BD18" s="192"/>
      <c r="BE18" s="192"/>
      <c r="BF18" s="192"/>
      <c r="BG18" s="192"/>
      <c r="BH18" s="192"/>
      <c r="BI18" s="192"/>
      <c r="BJ18" s="192"/>
      <c r="BK18" s="192"/>
      <c r="BL18" s="192"/>
      <c r="BM18" s="192"/>
      <c r="BN18" s="192"/>
      <c r="BO18" s="192"/>
      <c r="BP18" s="192"/>
      <c r="BQ18" s="192"/>
      <c r="BR18" s="192"/>
    </row>
    <row r="19" spans="2:70" s="202" customFormat="1" ht="15.75" customHeight="1">
      <c r="B19" s="230">
        <v>4</v>
      </c>
      <c r="C19" s="231" t="s">
        <v>725</v>
      </c>
      <c r="D19" s="232" t="s">
        <v>85</v>
      </c>
      <c r="E19" s="233">
        <v>10</v>
      </c>
      <c r="F19" s="234"/>
      <c r="G19" s="404"/>
      <c r="H19" s="235">
        <f>E19*G19</f>
        <v>0</v>
      </c>
      <c r="I19" s="192"/>
      <c r="J19" s="192"/>
      <c r="K19" s="192"/>
      <c r="L19" s="237"/>
      <c r="M19" s="200"/>
      <c r="N19" s="192"/>
      <c r="O19" s="200"/>
      <c r="P19" s="192"/>
      <c r="Q19" s="192"/>
      <c r="R19" s="192"/>
      <c r="S19" s="192"/>
      <c r="T19" s="192"/>
      <c r="U19" s="192"/>
      <c r="V19" s="200"/>
      <c r="W19" s="192"/>
      <c r="X19" s="200"/>
      <c r="Y19" s="192"/>
      <c r="Z19" s="192"/>
      <c r="AA19" s="192"/>
      <c r="AB19" s="192"/>
      <c r="AC19" s="192"/>
      <c r="AD19" s="192"/>
      <c r="AE19" s="200"/>
      <c r="AF19" s="192"/>
      <c r="AG19" s="200"/>
      <c r="AH19" s="192"/>
      <c r="AI19" s="192"/>
      <c r="AJ19" s="192"/>
      <c r="AK19" s="192"/>
      <c r="AL19" s="192"/>
      <c r="AM19" s="192"/>
      <c r="AN19" s="200"/>
      <c r="AO19" s="192"/>
      <c r="AP19" s="200"/>
      <c r="AQ19" s="192"/>
      <c r="AR19" s="192"/>
      <c r="AS19" s="192"/>
      <c r="AT19" s="192"/>
      <c r="AU19" s="192"/>
      <c r="AV19" s="192"/>
      <c r="AW19" s="192"/>
      <c r="AX19" s="192"/>
      <c r="AY19" s="192"/>
      <c r="AZ19" s="192"/>
      <c r="BA19" s="192"/>
      <c r="BB19" s="192"/>
      <c r="BC19" s="192"/>
      <c r="BD19" s="192"/>
      <c r="BE19" s="192"/>
      <c r="BF19" s="192"/>
      <c r="BG19" s="192"/>
      <c r="BH19" s="192"/>
      <c r="BI19" s="192"/>
      <c r="BJ19" s="192"/>
      <c r="BK19" s="192"/>
      <c r="BL19" s="192"/>
      <c r="BM19" s="192"/>
      <c r="BN19" s="192"/>
      <c r="BO19" s="192"/>
      <c r="BP19" s="192"/>
      <c r="BQ19" s="192"/>
      <c r="BR19" s="192"/>
    </row>
    <row r="20" spans="2:70" s="202" customFormat="1" ht="15.75" customHeight="1">
      <c r="B20" s="230"/>
      <c r="C20" s="437" t="s">
        <v>1406</v>
      </c>
      <c r="D20" s="412" t="s">
        <v>85</v>
      </c>
      <c r="E20" s="433">
        <v>10</v>
      </c>
      <c r="F20" s="234"/>
      <c r="G20" s="404"/>
      <c r="H20" s="235"/>
      <c r="I20" s="192"/>
      <c r="J20" s="192"/>
      <c r="K20" s="192"/>
      <c r="L20" s="192"/>
      <c r="M20" s="236"/>
      <c r="N20" s="192"/>
      <c r="O20" s="192"/>
      <c r="P20" s="192"/>
      <c r="Q20" s="192"/>
      <c r="R20" s="192"/>
      <c r="S20" s="192"/>
      <c r="T20" s="192"/>
      <c r="U20" s="192"/>
      <c r="V20" s="236"/>
      <c r="W20" s="192"/>
      <c r="X20" s="192"/>
      <c r="Y20" s="192"/>
      <c r="Z20" s="192"/>
      <c r="AA20" s="192"/>
      <c r="AB20" s="192"/>
      <c r="AC20" s="192"/>
      <c r="AD20" s="192"/>
      <c r="AE20" s="236"/>
      <c r="AF20" s="192"/>
      <c r="AG20" s="192"/>
      <c r="AH20" s="192"/>
      <c r="AI20" s="192"/>
      <c r="AJ20" s="192"/>
      <c r="AK20" s="192"/>
      <c r="AL20" s="192"/>
      <c r="AM20" s="192"/>
      <c r="AN20" s="236"/>
      <c r="AO20" s="192"/>
      <c r="AP20" s="192"/>
      <c r="AQ20" s="192"/>
      <c r="AR20" s="192"/>
      <c r="AS20" s="192"/>
      <c r="AT20" s="192"/>
      <c r="AU20" s="192"/>
      <c r="AV20" s="192"/>
      <c r="AW20" s="192"/>
      <c r="AX20" s="192"/>
      <c r="AY20" s="192"/>
      <c r="AZ20" s="192"/>
      <c r="BA20" s="192"/>
      <c r="BB20" s="192"/>
      <c r="BC20" s="192"/>
      <c r="BD20" s="192"/>
      <c r="BE20" s="192"/>
      <c r="BF20" s="192"/>
      <c r="BG20" s="192"/>
      <c r="BH20" s="192"/>
      <c r="BI20" s="192"/>
      <c r="BJ20" s="192"/>
      <c r="BK20" s="192"/>
      <c r="BL20" s="192"/>
      <c r="BM20" s="192"/>
      <c r="BN20" s="192"/>
      <c r="BO20" s="192"/>
      <c r="BP20" s="192"/>
      <c r="BQ20" s="192"/>
      <c r="BR20" s="192"/>
    </row>
    <row r="21" spans="2:70" s="202" customFormat="1" ht="15.75" customHeight="1">
      <c r="B21" s="230">
        <v>5</v>
      </c>
      <c r="C21" s="231" t="s">
        <v>726</v>
      </c>
      <c r="D21" s="232" t="s">
        <v>85</v>
      </c>
      <c r="E21" s="233">
        <v>110</v>
      </c>
      <c r="F21" s="234"/>
      <c r="G21" s="404"/>
      <c r="H21" s="235">
        <f>E21*G21</f>
        <v>0</v>
      </c>
      <c r="I21" s="192"/>
      <c r="J21" s="192"/>
      <c r="K21" s="192"/>
      <c r="L21" s="192"/>
      <c r="M21" s="236"/>
      <c r="N21" s="192"/>
      <c r="O21" s="192"/>
      <c r="P21" s="192"/>
      <c r="Q21" s="192"/>
      <c r="R21" s="192"/>
      <c r="S21" s="192"/>
      <c r="T21" s="192"/>
      <c r="U21" s="192"/>
      <c r="V21" s="236"/>
      <c r="W21" s="192"/>
      <c r="X21" s="192"/>
      <c r="Y21" s="192"/>
      <c r="Z21" s="192"/>
      <c r="AA21" s="192"/>
      <c r="AB21" s="192"/>
      <c r="AC21" s="192"/>
      <c r="AD21" s="192"/>
      <c r="AE21" s="236"/>
      <c r="AF21" s="192"/>
      <c r="AG21" s="192"/>
      <c r="AH21" s="192"/>
      <c r="AI21" s="192"/>
      <c r="AJ21" s="192"/>
      <c r="AK21" s="192"/>
      <c r="AL21" s="192"/>
      <c r="AM21" s="192"/>
      <c r="AN21" s="236"/>
      <c r="AO21" s="192"/>
      <c r="AP21" s="192"/>
      <c r="AQ21" s="192"/>
      <c r="AR21" s="192"/>
      <c r="AS21" s="192"/>
      <c r="AT21" s="192"/>
      <c r="AU21" s="192"/>
      <c r="AV21" s="192"/>
      <c r="AW21" s="192"/>
      <c r="AX21" s="192"/>
      <c r="AY21" s="192"/>
      <c r="AZ21" s="192"/>
      <c r="BA21" s="192"/>
      <c r="BB21" s="192"/>
      <c r="BC21" s="192"/>
      <c r="BD21" s="192"/>
      <c r="BE21" s="192"/>
      <c r="BF21" s="192"/>
      <c r="BG21" s="192"/>
      <c r="BH21" s="192"/>
      <c r="BI21" s="192"/>
      <c r="BJ21" s="192"/>
      <c r="BK21" s="192"/>
      <c r="BL21" s="192"/>
      <c r="BM21" s="192"/>
      <c r="BN21" s="192"/>
      <c r="BO21" s="192"/>
      <c r="BP21" s="192"/>
      <c r="BQ21" s="192"/>
      <c r="BR21" s="192"/>
    </row>
    <row r="22" spans="2:70" s="202" customFormat="1" ht="15.75" customHeight="1">
      <c r="B22" s="230"/>
      <c r="C22" s="437" t="s">
        <v>1408</v>
      </c>
      <c r="D22" s="412" t="s">
        <v>85</v>
      </c>
      <c r="E22" s="433">
        <v>110</v>
      </c>
      <c r="F22" s="234"/>
      <c r="G22" s="404"/>
      <c r="H22" s="235"/>
      <c r="I22" s="192"/>
      <c r="J22" s="192"/>
      <c r="K22" s="192"/>
      <c r="L22" s="192"/>
      <c r="M22" s="236"/>
      <c r="N22" s="192"/>
      <c r="O22" s="192"/>
      <c r="P22" s="192"/>
      <c r="Q22" s="192"/>
      <c r="R22" s="192"/>
      <c r="S22" s="192"/>
      <c r="T22" s="192"/>
      <c r="U22" s="192"/>
      <c r="V22" s="236"/>
      <c r="W22" s="192"/>
      <c r="X22" s="192"/>
      <c r="Y22" s="192"/>
      <c r="Z22" s="192"/>
      <c r="AA22" s="192"/>
      <c r="AB22" s="192"/>
      <c r="AC22" s="192"/>
      <c r="AD22" s="192"/>
      <c r="AE22" s="236"/>
      <c r="AF22" s="192"/>
      <c r="AG22" s="192"/>
      <c r="AH22" s="192"/>
      <c r="AI22" s="192"/>
      <c r="AJ22" s="192"/>
      <c r="AK22" s="192"/>
      <c r="AL22" s="192"/>
      <c r="AM22" s="192"/>
      <c r="AN22" s="236"/>
      <c r="AO22" s="192"/>
      <c r="AP22" s="192"/>
      <c r="AQ22" s="192"/>
      <c r="AR22" s="192"/>
      <c r="AS22" s="192"/>
      <c r="AT22" s="192"/>
      <c r="AU22" s="192"/>
      <c r="AV22" s="192"/>
      <c r="AW22" s="192"/>
      <c r="AX22" s="192"/>
      <c r="AY22" s="192"/>
      <c r="AZ22" s="192"/>
      <c r="BA22" s="192"/>
      <c r="BB22" s="192"/>
      <c r="BC22" s="192"/>
      <c r="BD22" s="192"/>
      <c r="BE22" s="192"/>
      <c r="BF22" s="192"/>
      <c r="BG22" s="192"/>
      <c r="BH22" s="192"/>
      <c r="BI22" s="192"/>
      <c r="BJ22" s="192"/>
      <c r="BK22" s="192"/>
      <c r="BL22" s="192"/>
      <c r="BM22" s="192"/>
      <c r="BN22" s="192"/>
      <c r="BO22" s="192"/>
      <c r="BP22" s="192"/>
      <c r="BQ22" s="192"/>
      <c r="BR22" s="192"/>
    </row>
    <row r="23" spans="2:70" s="202" customFormat="1" ht="15.75" customHeight="1">
      <c r="B23" s="230">
        <v>6</v>
      </c>
      <c r="C23" s="231" t="s">
        <v>727</v>
      </c>
      <c r="D23" s="232" t="s">
        <v>85</v>
      </c>
      <c r="E23" s="233">
        <v>6</v>
      </c>
      <c r="F23" s="234"/>
      <c r="G23" s="404"/>
      <c r="H23" s="235">
        <f>E23*G23</f>
        <v>0</v>
      </c>
      <c r="I23" s="192"/>
      <c r="J23" s="192"/>
      <c r="K23" s="192"/>
      <c r="L23" s="192"/>
      <c r="M23" s="236"/>
      <c r="N23" s="192"/>
      <c r="O23" s="192"/>
      <c r="P23" s="192"/>
      <c r="Q23" s="192"/>
      <c r="R23" s="192"/>
      <c r="S23" s="192"/>
      <c r="T23" s="192"/>
      <c r="U23" s="192"/>
      <c r="V23" s="236"/>
      <c r="W23" s="192"/>
      <c r="X23" s="192"/>
      <c r="Y23" s="192"/>
      <c r="Z23" s="192"/>
      <c r="AA23" s="192"/>
      <c r="AB23" s="192"/>
      <c r="AC23" s="192"/>
      <c r="AD23" s="192"/>
      <c r="AE23" s="236"/>
      <c r="AF23" s="192"/>
      <c r="AG23" s="192"/>
      <c r="AH23" s="192"/>
      <c r="AI23" s="192"/>
      <c r="AJ23" s="192"/>
      <c r="AK23" s="192"/>
      <c r="AL23" s="192"/>
      <c r="AM23" s="192"/>
      <c r="AN23" s="236"/>
      <c r="AO23" s="192"/>
      <c r="AP23" s="192"/>
      <c r="AQ23" s="192"/>
      <c r="AR23" s="192"/>
      <c r="AS23" s="192"/>
      <c r="AT23" s="192"/>
      <c r="AU23" s="192"/>
      <c r="AV23" s="192"/>
      <c r="AW23" s="192"/>
      <c r="AX23" s="192"/>
      <c r="AY23" s="192"/>
      <c r="AZ23" s="192"/>
      <c r="BA23" s="192"/>
      <c r="BB23" s="192"/>
      <c r="BC23" s="192"/>
      <c r="BD23" s="192"/>
      <c r="BE23" s="192"/>
      <c r="BF23" s="192"/>
      <c r="BG23" s="192"/>
      <c r="BH23" s="192"/>
      <c r="BI23" s="192"/>
      <c r="BJ23" s="192"/>
      <c r="BK23" s="192"/>
      <c r="BL23" s="192"/>
      <c r="BM23" s="192"/>
      <c r="BN23" s="192"/>
      <c r="BO23" s="192"/>
      <c r="BP23" s="192"/>
      <c r="BQ23" s="192"/>
      <c r="BR23" s="192"/>
    </row>
    <row r="24" spans="2:70" s="202" customFormat="1" ht="15.75" customHeight="1">
      <c r="B24" s="230"/>
      <c r="C24" s="437" t="s">
        <v>1409</v>
      </c>
      <c r="D24" s="412" t="s">
        <v>85</v>
      </c>
      <c r="E24" s="433">
        <v>6</v>
      </c>
      <c r="F24" s="234"/>
      <c r="G24" s="404"/>
      <c r="H24" s="235"/>
      <c r="I24" s="192"/>
      <c r="J24" s="192"/>
      <c r="K24" s="192"/>
      <c r="L24" s="192"/>
      <c r="M24" s="236"/>
      <c r="N24" s="192"/>
      <c r="O24" s="192"/>
      <c r="P24" s="192"/>
      <c r="Q24" s="192"/>
      <c r="R24" s="192"/>
      <c r="S24" s="192"/>
      <c r="T24" s="192"/>
      <c r="U24" s="192"/>
      <c r="V24" s="236"/>
      <c r="W24" s="192"/>
      <c r="X24" s="192"/>
      <c r="Y24" s="192"/>
      <c r="Z24" s="192"/>
      <c r="AA24" s="192"/>
      <c r="AB24" s="192"/>
      <c r="AC24" s="192"/>
      <c r="AD24" s="192"/>
      <c r="AE24" s="236"/>
      <c r="AF24" s="192"/>
      <c r="AG24" s="192"/>
      <c r="AH24" s="192"/>
      <c r="AI24" s="192"/>
      <c r="AJ24" s="192"/>
      <c r="AK24" s="192"/>
      <c r="AL24" s="192"/>
      <c r="AM24" s="192"/>
      <c r="AN24" s="236"/>
      <c r="AO24" s="192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192"/>
      <c r="BE24" s="192"/>
      <c r="BF24" s="192"/>
      <c r="BG24" s="192"/>
      <c r="BH24" s="192"/>
      <c r="BI24" s="192"/>
      <c r="BJ24" s="192"/>
      <c r="BK24" s="192"/>
      <c r="BL24" s="192"/>
      <c r="BM24" s="192"/>
      <c r="BN24" s="192"/>
      <c r="BO24" s="192"/>
      <c r="BP24" s="192"/>
      <c r="BQ24" s="192"/>
      <c r="BR24" s="192"/>
    </row>
    <row r="25" spans="2:70" s="202" customFormat="1" ht="15.75" customHeight="1">
      <c r="B25" s="230"/>
      <c r="C25" s="437"/>
      <c r="D25" s="412"/>
      <c r="E25" s="433"/>
      <c r="F25" s="234"/>
      <c r="G25" s="404"/>
      <c r="H25" s="235"/>
      <c r="I25" s="192"/>
      <c r="J25" s="192"/>
      <c r="K25" s="192"/>
      <c r="L25" s="192"/>
      <c r="M25" s="236"/>
      <c r="N25" s="192"/>
      <c r="O25" s="192"/>
      <c r="P25" s="192"/>
      <c r="Q25" s="192"/>
      <c r="R25" s="192"/>
      <c r="S25" s="192"/>
      <c r="T25" s="192"/>
      <c r="U25" s="192"/>
      <c r="V25" s="236"/>
      <c r="W25" s="192"/>
      <c r="X25" s="192"/>
      <c r="Y25" s="192"/>
      <c r="Z25" s="192"/>
      <c r="AA25" s="192"/>
      <c r="AB25" s="192"/>
      <c r="AC25" s="192"/>
      <c r="AD25" s="192"/>
      <c r="AE25" s="236"/>
      <c r="AF25" s="192"/>
      <c r="AG25" s="192"/>
      <c r="AH25" s="192"/>
      <c r="AI25" s="192"/>
      <c r="AJ25" s="192"/>
      <c r="AK25" s="192"/>
      <c r="AL25" s="192"/>
      <c r="AM25" s="192"/>
      <c r="AN25" s="236"/>
      <c r="AO25" s="192"/>
      <c r="AP25" s="192"/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  <c r="BB25" s="192"/>
      <c r="BC25" s="192"/>
      <c r="BD25" s="192"/>
      <c r="BE25" s="192"/>
      <c r="BF25" s="192"/>
      <c r="BG25" s="192"/>
      <c r="BH25" s="192"/>
      <c r="BI25" s="192"/>
      <c r="BJ25" s="192"/>
      <c r="BK25" s="192"/>
      <c r="BL25" s="192"/>
      <c r="BM25" s="192"/>
      <c r="BN25" s="192"/>
      <c r="BO25" s="192"/>
      <c r="BP25" s="192"/>
      <c r="BQ25" s="192"/>
      <c r="BR25" s="192"/>
    </row>
    <row r="26" spans="2:70" s="202" customFormat="1" ht="15.75" customHeight="1">
      <c r="B26" s="230"/>
      <c r="C26" s="220" t="s">
        <v>728</v>
      </c>
      <c r="D26" s="232"/>
      <c r="E26" s="233"/>
      <c r="F26" s="234"/>
      <c r="G26" s="404"/>
      <c r="H26" s="235">
        <f>E26*G26</f>
        <v>0</v>
      </c>
      <c r="I26" s="192"/>
      <c r="J26" s="192"/>
      <c r="K26" s="192"/>
      <c r="L26" s="192"/>
      <c r="M26" s="236"/>
      <c r="N26" s="192"/>
      <c r="O26" s="192"/>
      <c r="P26" s="192"/>
      <c r="Q26" s="192"/>
      <c r="R26" s="192"/>
      <c r="S26" s="192"/>
      <c r="T26" s="192"/>
      <c r="U26" s="192"/>
      <c r="V26" s="236"/>
      <c r="W26" s="192"/>
      <c r="X26" s="192"/>
      <c r="Y26" s="192"/>
      <c r="Z26" s="192"/>
      <c r="AA26" s="192"/>
      <c r="AB26" s="192"/>
      <c r="AC26" s="192"/>
      <c r="AD26" s="192"/>
      <c r="AE26" s="236"/>
      <c r="AF26" s="192"/>
      <c r="AG26" s="192"/>
      <c r="AH26" s="192"/>
      <c r="AI26" s="192"/>
      <c r="AJ26" s="192"/>
      <c r="AK26" s="192"/>
      <c r="AL26" s="192"/>
      <c r="AM26" s="192"/>
      <c r="AN26" s="236"/>
      <c r="AO26" s="192"/>
      <c r="AP26" s="192"/>
      <c r="AQ26" s="192"/>
      <c r="AR26" s="192"/>
      <c r="AS26" s="192"/>
      <c r="AT26" s="192"/>
      <c r="AU26" s="192"/>
      <c r="AV26" s="192"/>
      <c r="AW26" s="192"/>
      <c r="AX26" s="192"/>
      <c r="AY26" s="192"/>
      <c r="AZ26" s="192"/>
      <c r="BA26" s="192"/>
      <c r="BB26" s="192"/>
      <c r="BC26" s="192"/>
      <c r="BD26" s="192"/>
      <c r="BE26" s="192"/>
      <c r="BF26" s="192"/>
      <c r="BG26" s="192"/>
      <c r="BH26" s="192"/>
      <c r="BI26" s="192"/>
      <c r="BJ26" s="192"/>
      <c r="BK26" s="192"/>
      <c r="BL26" s="192"/>
      <c r="BM26" s="192"/>
      <c r="BN26" s="192"/>
      <c r="BO26" s="192"/>
      <c r="BP26" s="192"/>
      <c r="BQ26" s="192"/>
      <c r="BR26" s="192"/>
    </row>
    <row r="27" spans="2:70" s="202" customFormat="1" ht="15.75" customHeight="1">
      <c r="B27" s="230">
        <v>7</v>
      </c>
      <c r="C27" s="231" t="s">
        <v>729</v>
      </c>
      <c r="D27" s="232" t="s">
        <v>85</v>
      </c>
      <c r="E27" s="233">
        <v>45</v>
      </c>
      <c r="F27" s="234"/>
      <c r="G27" s="404"/>
      <c r="H27" s="235">
        <f>E27*G27</f>
        <v>0</v>
      </c>
      <c r="I27" s="192"/>
      <c r="J27" s="192"/>
      <c r="K27" s="192"/>
      <c r="L27" s="192"/>
      <c r="M27" s="438"/>
      <c r="N27" s="439"/>
      <c r="O27" s="440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/>
      <c r="AV27" s="192"/>
      <c r="AW27" s="192"/>
      <c r="AX27" s="192"/>
      <c r="AY27" s="192"/>
      <c r="AZ27" s="192"/>
      <c r="BA27" s="192"/>
      <c r="BB27" s="192"/>
      <c r="BC27" s="192"/>
      <c r="BD27" s="192"/>
      <c r="BE27" s="192"/>
      <c r="BF27" s="192"/>
      <c r="BG27" s="192"/>
      <c r="BH27" s="192"/>
      <c r="BI27" s="192"/>
      <c r="BJ27" s="192"/>
      <c r="BK27" s="192"/>
      <c r="BL27" s="192"/>
      <c r="BM27" s="192"/>
      <c r="BN27" s="192"/>
      <c r="BO27" s="192"/>
      <c r="BP27" s="192"/>
      <c r="BQ27" s="192"/>
      <c r="BR27" s="192"/>
    </row>
    <row r="28" spans="2:70" s="202" customFormat="1" ht="15.75" customHeight="1">
      <c r="B28" s="230"/>
      <c r="C28" s="437" t="s">
        <v>1406</v>
      </c>
      <c r="D28" s="412" t="s">
        <v>85</v>
      </c>
      <c r="E28" s="433">
        <v>10</v>
      </c>
      <c r="F28" s="234"/>
      <c r="G28" s="404"/>
      <c r="H28" s="235"/>
      <c r="I28" s="192"/>
      <c r="J28" s="192"/>
      <c r="K28" s="192"/>
      <c r="L28" s="192"/>
      <c r="M28" s="236"/>
      <c r="N28" s="192"/>
      <c r="O28" s="192"/>
      <c r="P28" s="192"/>
      <c r="Q28" s="192"/>
      <c r="R28" s="192"/>
      <c r="S28" s="192"/>
      <c r="T28" s="192"/>
      <c r="U28" s="192"/>
      <c r="V28" s="236"/>
      <c r="W28" s="192"/>
      <c r="X28" s="192"/>
      <c r="Y28" s="192"/>
      <c r="Z28" s="192"/>
      <c r="AA28" s="192"/>
      <c r="AB28" s="192"/>
      <c r="AC28" s="192"/>
      <c r="AD28" s="192"/>
      <c r="AE28" s="236"/>
      <c r="AF28" s="192"/>
      <c r="AG28" s="192"/>
      <c r="AH28" s="192"/>
      <c r="AI28" s="192"/>
      <c r="AJ28" s="192"/>
      <c r="AK28" s="192"/>
      <c r="AL28" s="192"/>
      <c r="AM28" s="192"/>
      <c r="AN28" s="236"/>
      <c r="AO28" s="192"/>
      <c r="AP28" s="192"/>
      <c r="AQ28" s="192"/>
      <c r="AR28" s="192"/>
      <c r="AS28" s="192"/>
      <c r="AT28" s="192"/>
      <c r="AU28" s="192"/>
      <c r="AV28" s="192"/>
      <c r="AW28" s="192"/>
      <c r="AX28" s="192"/>
      <c r="AY28" s="192"/>
      <c r="AZ28" s="192"/>
      <c r="BA28" s="192"/>
      <c r="BB28" s="192"/>
      <c r="BC28" s="192"/>
      <c r="BD28" s="192"/>
      <c r="BE28" s="192"/>
      <c r="BF28" s="192"/>
      <c r="BG28" s="192"/>
      <c r="BH28" s="192"/>
      <c r="BI28" s="192"/>
      <c r="BJ28" s="192"/>
      <c r="BK28" s="192"/>
      <c r="BL28" s="192"/>
      <c r="BM28" s="192"/>
      <c r="BN28" s="192"/>
      <c r="BO28" s="192"/>
      <c r="BP28" s="192"/>
      <c r="BQ28" s="192"/>
      <c r="BR28" s="192"/>
    </row>
    <row r="29" spans="2:70" s="202" customFormat="1" ht="15.75" customHeight="1">
      <c r="B29" s="230">
        <v>8</v>
      </c>
      <c r="C29" s="231" t="s">
        <v>730</v>
      </c>
      <c r="D29" s="232" t="s">
        <v>85</v>
      </c>
      <c r="E29" s="233">
        <v>160</v>
      </c>
      <c r="F29" s="234"/>
      <c r="G29" s="404"/>
      <c r="H29" s="235">
        <f>E29*G29</f>
        <v>0</v>
      </c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  <c r="AI29" s="192"/>
      <c r="AJ29" s="192"/>
      <c r="AK29" s="192"/>
      <c r="AL29" s="192"/>
      <c r="AM29" s="192"/>
      <c r="AN29" s="192"/>
      <c r="AO29" s="192"/>
      <c r="AP29" s="192"/>
      <c r="AQ29" s="192"/>
      <c r="AR29" s="192"/>
      <c r="AS29" s="192"/>
      <c r="AT29" s="192"/>
      <c r="AU29" s="192"/>
      <c r="AV29" s="192"/>
      <c r="AW29" s="192"/>
      <c r="AX29" s="192"/>
      <c r="AY29" s="192"/>
      <c r="AZ29" s="192"/>
      <c r="BA29" s="192"/>
      <c r="BB29" s="192"/>
      <c r="BC29" s="192"/>
      <c r="BD29" s="192"/>
      <c r="BE29" s="192"/>
      <c r="BF29" s="192"/>
      <c r="BG29" s="192"/>
      <c r="BH29" s="192"/>
      <c r="BI29" s="192"/>
      <c r="BJ29" s="192"/>
      <c r="BK29" s="192"/>
      <c r="BL29" s="192"/>
      <c r="BM29" s="192"/>
      <c r="BN29" s="192"/>
      <c r="BO29" s="192"/>
      <c r="BP29" s="192"/>
      <c r="BQ29" s="192"/>
      <c r="BR29" s="192"/>
    </row>
    <row r="30" spans="2:70" s="202" customFormat="1" ht="15.75" customHeight="1">
      <c r="B30" s="230"/>
      <c r="C30" s="437" t="s">
        <v>1410</v>
      </c>
      <c r="D30" s="412" t="s">
        <v>85</v>
      </c>
      <c r="E30" s="433">
        <v>160</v>
      </c>
      <c r="F30" s="234"/>
      <c r="G30" s="404"/>
      <c r="H30" s="235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192"/>
      <c r="AD30" s="192"/>
      <c r="AE30" s="192"/>
      <c r="AF30" s="192"/>
      <c r="AG30" s="192"/>
      <c r="AH30" s="192"/>
      <c r="AI30" s="192"/>
      <c r="AJ30" s="192"/>
      <c r="AK30" s="192"/>
      <c r="AL30" s="192"/>
      <c r="AM30" s="192"/>
      <c r="AN30" s="192"/>
      <c r="AO30" s="192"/>
      <c r="AP30" s="192"/>
      <c r="AQ30" s="192"/>
      <c r="AR30" s="192"/>
      <c r="AS30" s="192"/>
      <c r="AT30" s="192"/>
      <c r="AU30" s="192"/>
      <c r="AV30" s="192"/>
      <c r="AW30" s="192"/>
      <c r="AX30" s="192"/>
      <c r="AY30" s="192"/>
      <c r="AZ30" s="192"/>
      <c r="BA30" s="192"/>
      <c r="BB30" s="192"/>
      <c r="BC30" s="192"/>
      <c r="BD30" s="192"/>
      <c r="BE30" s="192"/>
      <c r="BF30" s="192"/>
      <c r="BG30" s="192"/>
      <c r="BH30" s="192"/>
      <c r="BI30" s="192"/>
      <c r="BJ30" s="192"/>
      <c r="BK30" s="192"/>
      <c r="BL30" s="192"/>
      <c r="BM30" s="192"/>
      <c r="BN30" s="192"/>
      <c r="BO30" s="192"/>
      <c r="BP30" s="192"/>
      <c r="BQ30" s="192"/>
      <c r="BR30" s="192"/>
    </row>
    <row r="31" spans="2:70" s="202" customFormat="1" ht="15.75" customHeight="1">
      <c r="B31" s="230">
        <v>9</v>
      </c>
      <c r="C31" s="231" t="s">
        <v>731</v>
      </c>
      <c r="D31" s="232" t="s">
        <v>85</v>
      </c>
      <c r="E31" s="233">
        <v>70</v>
      </c>
      <c r="F31" s="234"/>
      <c r="G31" s="404"/>
      <c r="H31" s="235">
        <f>E31*G31</f>
        <v>0</v>
      </c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2"/>
      <c r="AB31" s="192"/>
      <c r="AC31" s="192"/>
      <c r="AD31" s="192"/>
      <c r="AE31" s="192"/>
      <c r="AF31" s="192"/>
      <c r="AG31" s="192"/>
      <c r="AH31" s="192"/>
      <c r="AI31" s="192"/>
      <c r="AJ31" s="192"/>
      <c r="AK31" s="192"/>
      <c r="AL31" s="192"/>
      <c r="AM31" s="192"/>
      <c r="AN31" s="192"/>
      <c r="AO31" s="192"/>
      <c r="AP31" s="192"/>
      <c r="AQ31" s="192"/>
      <c r="AR31" s="192"/>
      <c r="AS31" s="192"/>
      <c r="AT31" s="192"/>
      <c r="AU31" s="192"/>
      <c r="AV31" s="192"/>
      <c r="AW31" s="192"/>
      <c r="AX31" s="192"/>
      <c r="AY31" s="192"/>
      <c r="AZ31" s="192"/>
      <c r="BA31" s="192"/>
      <c r="BB31" s="192"/>
      <c r="BC31" s="192"/>
      <c r="BD31" s="192"/>
      <c r="BE31" s="192"/>
      <c r="BF31" s="192"/>
      <c r="BG31" s="192"/>
      <c r="BH31" s="192"/>
      <c r="BI31" s="192"/>
      <c r="BJ31" s="192"/>
      <c r="BK31" s="192"/>
      <c r="BL31" s="192"/>
      <c r="BM31" s="192"/>
      <c r="BN31" s="192"/>
      <c r="BO31" s="192"/>
      <c r="BP31" s="192"/>
      <c r="BQ31" s="192"/>
      <c r="BR31" s="192"/>
    </row>
    <row r="32" spans="2:70" s="202" customFormat="1" ht="15.75" customHeight="1">
      <c r="B32" s="230"/>
      <c r="C32" s="437" t="s">
        <v>1411</v>
      </c>
      <c r="D32" s="412" t="s">
        <v>85</v>
      </c>
      <c r="E32" s="433">
        <v>70</v>
      </c>
      <c r="F32" s="234"/>
      <c r="G32" s="404"/>
      <c r="H32" s="235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A32" s="192"/>
      <c r="AB32" s="192"/>
      <c r="AC32" s="192"/>
      <c r="AD32" s="192"/>
      <c r="AE32" s="192"/>
      <c r="AF32" s="192"/>
      <c r="AG32" s="192"/>
      <c r="AH32" s="192"/>
      <c r="AI32" s="192"/>
      <c r="AJ32" s="192"/>
      <c r="AK32" s="192"/>
      <c r="AL32" s="192"/>
      <c r="AM32" s="192"/>
      <c r="AN32" s="192"/>
      <c r="AO32" s="192"/>
      <c r="AP32" s="192"/>
      <c r="AQ32" s="192"/>
      <c r="AR32" s="192"/>
      <c r="AS32" s="192"/>
      <c r="AT32" s="192"/>
      <c r="AU32" s="192"/>
      <c r="AV32" s="192"/>
      <c r="AW32" s="192"/>
      <c r="AX32" s="192"/>
      <c r="AY32" s="192"/>
      <c r="AZ32" s="192"/>
      <c r="BA32" s="192"/>
      <c r="BB32" s="192"/>
      <c r="BC32" s="192"/>
      <c r="BD32" s="192"/>
      <c r="BE32" s="192"/>
      <c r="BF32" s="192"/>
      <c r="BG32" s="192"/>
      <c r="BH32" s="192"/>
      <c r="BI32" s="192"/>
      <c r="BJ32" s="192"/>
      <c r="BK32" s="192"/>
      <c r="BL32" s="192"/>
      <c r="BM32" s="192"/>
      <c r="BN32" s="192"/>
      <c r="BO32" s="192"/>
      <c r="BP32" s="192"/>
      <c r="BQ32" s="192"/>
      <c r="BR32" s="192"/>
    </row>
    <row r="33" spans="2:70" s="202" customFormat="1" ht="15.75" customHeight="1">
      <c r="B33" s="230">
        <v>10</v>
      </c>
      <c r="C33" s="231" t="s">
        <v>732</v>
      </c>
      <c r="D33" s="232" t="s">
        <v>85</v>
      </c>
      <c r="E33" s="233">
        <v>80</v>
      </c>
      <c r="F33" s="234"/>
      <c r="G33" s="404"/>
      <c r="H33" s="235">
        <f>E33*G33</f>
        <v>0</v>
      </c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192"/>
      <c r="AL33" s="192"/>
      <c r="AM33" s="192"/>
      <c r="AN33" s="192"/>
      <c r="AO33" s="192"/>
      <c r="AP33" s="192"/>
      <c r="AQ33" s="192"/>
      <c r="AR33" s="192"/>
      <c r="AS33" s="192"/>
      <c r="AT33" s="192"/>
      <c r="AU33" s="192"/>
      <c r="AV33" s="192"/>
      <c r="AW33" s="192"/>
      <c r="AX33" s="192"/>
      <c r="AY33" s="192"/>
      <c r="AZ33" s="192"/>
      <c r="BA33" s="192"/>
      <c r="BB33" s="192"/>
      <c r="BC33" s="192"/>
      <c r="BD33" s="192"/>
      <c r="BE33" s="192"/>
      <c r="BF33" s="192"/>
      <c r="BG33" s="192"/>
      <c r="BH33" s="192"/>
      <c r="BI33" s="192"/>
      <c r="BJ33" s="192"/>
      <c r="BK33" s="192"/>
      <c r="BL33" s="192"/>
      <c r="BM33" s="192"/>
      <c r="BN33" s="192"/>
      <c r="BO33" s="192"/>
      <c r="BP33" s="192"/>
      <c r="BQ33" s="192"/>
      <c r="BR33" s="192"/>
    </row>
    <row r="34" spans="2:70" s="202" customFormat="1" ht="15.75" customHeight="1">
      <c r="B34" s="230"/>
      <c r="C34" s="437" t="s">
        <v>1412</v>
      </c>
      <c r="D34" s="412" t="s">
        <v>85</v>
      </c>
      <c r="E34" s="433">
        <v>80</v>
      </c>
      <c r="F34" s="234"/>
      <c r="G34" s="404"/>
      <c r="H34" s="235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92"/>
      <c r="AK34" s="192"/>
      <c r="AL34" s="192"/>
      <c r="AM34" s="192"/>
      <c r="AN34" s="192"/>
      <c r="AO34" s="192"/>
      <c r="AP34" s="192"/>
      <c r="AQ34" s="192"/>
      <c r="AR34" s="192"/>
      <c r="AS34" s="192"/>
      <c r="AT34" s="192"/>
      <c r="AU34" s="192"/>
      <c r="AV34" s="192"/>
      <c r="AW34" s="192"/>
      <c r="AX34" s="192"/>
      <c r="AY34" s="192"/>
      <c r="AZ34" s="192"/>
      <c r="BA34" s="192"/>
      <c r="BB34" s="192"/>
      <c r="BC34" s="192"/>
      <c r="BD34" s="192"/>
      <c r="BE34" s="192"/>
      <c r="BF34" s="192"/>
      <c r="BG34" s="192"/>
      <c r="BH34" s="192"/>
      <c r="BI34" s="192"/>
      <c r="BJ34" s="192"/>
      <c r="BK34" s="192"/>
      <c r="BL34" s="192"/>
      <c r="BM34" s="192"/>
      <c r="BN34" s="192"/>
      <c r="BO34" s="192"/>
      <c r="BP34" s="192"/>
      <c r="BQ34" s="192"/>
      <c r="BR34" s="192"/>
    </row>
    <row r="35" spans="2:70" s="202" customFormat="1" ht="15.75" customHeight="1">
      <c r="B35" s="230">
        <v>11</v>
      </c>
      <c r="C35" s="231" t="s">
        <v>733</v>
      </c>
      <c r="D35" s="232" t="s">
        <v>85</v>
      </c>
      <c r="E35" s="233">
        <v>95</v>
      </c>
      <c r="F35" s="234"/>
      <c r="G35" s="404"/>
      <c r="H35" s="235">
        <f>E35*G35</f>
        <v>0</v>
      </c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92"/>
      <c r="AE35" s="192"/>
      <c r="AF35" s="192"/>
      <c r="AG35" s="192"/>
      <c r="AH35" s="192"/>
      <c r="AI35" s="192"/>
      <c r="AJ35" s="192"/>
      <c r="AK35" s="192"/>
      <c r="AL35" s="192"/>
      <c r="AM35" s="192"/>
      <c r="AN35" s="192"/>
      <c r="AO35" s="192"/>
      <c r="AP35" s="192"/>
      <c r="AQ35" s="192"/>
      <c r="AR35" s="192"/>
      <c r="AS35" s="192"/>
      <c r="AT35" s="192"/>
      <c r="AU35" s="192"/>
      <c r="AV35" s="192"/>
      <c r="AW35" s="192"/>
      <c r="AX35" s="192"/>
      <c r="AY35" s="192"/>
      <c r="AZ35" s="192"/>
      <c r="BA35" s="192"/>
      <c r="BB35" s="192"/>
      <c r="BC35" s="192"/>
      <c r="BD35" s="192"/>
      <c r="BE35" s="192"/>
      <c r="BF35" s="192"/>
      <c r="BG35" s="192"/>
      <c r="BH35" s="192"/>
      <c r="BI35" s="192"/>
      <c r="BJ35" s="192"/>
      <c r="BK35" s="192"/>
      <c r="BL35" s="192"/>
      <c r="BM35" s="192"/>
      <c r="BN35" s="192"/>
      <c r="BO35" s="192"/>
      <c r="BP35" s="192"/>
      <c r="BQ35" s="192"/>
      <c r="BR35" s="192"/>
    </row>
    <row r="36" spans="2:70" s="202" customFormat="1" ht="15.75" customHeight="1">
      <c r="B36" s="230"/>
      <c r="C36" s="437" t="s">
        <v>1413</v>
      </c>
      <c r="D36" s="412" t="s">
        <v>85</v>
      </c>
      <c r="E36" s="433">
        <v>95</v>
      </c>
      <c r="F36" s="234"/>
      <c r="G36" s="404"/>
      <c r="H36" s="235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2"/>
      <c r="AE36" s="192"/>
      <c r="AF36" s="192"/>
      <c r="AG36" s="192"/>
      <c r="AH36" s="192"/>
      <c r="AI36" s="192"/>
      <c r="AJ36" s="192"/>
      <c r="AK36" s="192"/>
      <c r="AL36" s="192"/>
      <c r="AM36" s="192"/>
      <c r="AN36" s="192"/>
      <c r="AO36" s="192"/>
      <c r="AP36" s="192"/>
      <c r="AQ36" s="192"/>
      <c r="AR36" s="192"/>
      <c r="AS36" s="192"/>
      <c r="AT36" s="192"/>
      <c r="AU36" s="192"/>
      <c r="AV36" s="192"/>
      <c r="AW36" s="192"/>
      <c r="AX36" s="192"/>
      <c r="AY36" s="192"/>
      <c r="AZ36" s="192"/>
      <c r="BA36" s="192"/>
      <c r="BB36" s="192"/>
      <c r="BC36" s="192"/>
      <c r="BD36" s="192"/>
      <c r="BE36" s="192"/>
      <c r="BF36" s="192"/>
      <c r="BG36" s="192"/>
      <c r="BH36" s="192"/>
      <c r="BI36" s="192"/>
      <c r="BJ36" s="192"/>
      <c r="BK36" s="192"/>
      <c r="BL36" s="192"/>
      <c r="BM36" s="192"/>
      <c r="BN36" s="192"/>
      <c r="BO36" s="192"/>
      <c r="BP36" s="192"/>
      <c r="BQ36" s="192"/>
      <c r="BR36" s="192"/>
    </row>
    <row r="37" spans="2:70" s="202" customFormat="1" ht="15.75" customHeight="1">
      <c r="B37" s="230">
        <v>12</v>
      </c>
      <c r="C37" s="231" t="s">
        <v>734</v>
      </c>
      <c r="D37" s="232" t="s">
        <v>85</v>
      </c>
      <c r="E37" s="233">
        <v>10</v>
      </c>
      <c r="F37" s="234"/>
      <c r="G37" s="404"/>
      <c r="H37" s="235">
        <f>E37*G37</f>
        <v>0</v>
      </c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2"/>
      <c r="AK37" s="192"/>
      <c r="AL37" s="192"/>
      <c r="AM37" s="192"/>
      <c r="AN37" s="192"/>
      <c r="AO37" s="192"/>
      <c r="AP37" s="192"/>
      <c r="AQ37" s="192"/>
      <c r="AR37" s="192"/>
      <c r="AS37" s="192"/>
      <c r="AT37" s="192"/>
      <c r="AU37" s="192"/>
      <c r="AV37" s="192"/>
      <c r="AW37" s="192"/>
      <c r="AX37" s="192"/>
      <c r="AY37" s="192"/>
      <c r="AZ37" s="192"/>
      <c r="BA37" s="192"/>
      <c r="BB37" s="192"/>
      <c r="BC37" s="192"/>
      <c r="BD37" s="192"/>
      <c r="BE37" s="192"/>
      <c r="BF37" s="192"/>
      <c r="BG37" s="192"/>
      <c r="BH37" s="192"/>
      <c r="BI37" s="192"/>
      <c r="BJ37" s="192"/>
      <c r="BK37" s="192"/>
      <c r="BL37" s="192"/>
      <c r="BM37" s="192"/>
      <c r="BN37" s="192"/>
      <c r="BO37" s="192"/>
      <c r="BP37" s="192"/>
      <c r="BQ37" s="192"/>
      <c r="BR37" s="192"/>
    </row>
    <row r="38" spans="2:70" s="202" customFormat="1" ht="15.75" customHeight="1">
      <c r="B38" s="230"/>
      <c r="C38" s="437" t="s">
        <v>1414</v>
      </c>
      <c r="D38" s="412" t="s">
        <v>85</v>
      </c>
      <c r="E38" s="433">
        <v>10</v>
      </c>
      <c r="F38" s="234"/>
      <c r="G38" s="404"/>
      <c r="H38" s="235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2"/>
      <c r="AC38" s="192"/>
      <c r="AD38" s="192"/>
      <c r="AE38" s="192"/>
      <c r="AF38" s="192"/>
      <c r="AG38" s="192"/>
      <c r="AH38" s="192"/>
      <c r="AI38" s="192"/>
      <c r="AJ38" s="192"/>
      <c r="AK38" s="192"/>
      <c r="AL38" s="192"/>
      <c r="AM38" s="192"/>
      <c r="AN38" s="192"/>
      <c r="AO38" s="192"/>
      <c r="AP38" s="192"/>
      <c r="AQ38" s="192"/>
      <c r="AR38" s="192"/>
      <c r="AS38" s="192"/>
      <c r="AT38" s="192"/>
      <c r="AU38" s="192"/>
      <c r="AV38" s="192"/>
      <c r="AW38" s="192"/>
      <c r="AX38" s="192"/>
      <c r="AY38" s="192"/>
      <c r="AZ38" s="192"/>
      <c r="BA38" s="192"/>
      <c r="BB38" s="192"/>
      <c r="BC38" s="192"/>
      <c r="BD38" s="192"/>
      <c r="BE38" s="192"/>
      <c r="BF38" s="192"/>
      <c r="BG38" s="192"/>
      <c r="BH38" s="192"/>
      <c r="BI38" s="192"/>
      <c r="BJ38" s="192"/>
      <c r="BK38" s="192"/>
      <c r="BL38" s="192"/>
      <c r="BM38" s="192"/>
      <c r="BN38" s="192"/>
      <c r="BO38" s="192"/>
      <c r="BP38" s="192"/>
      <c r="BQ38" s="192"/>
      <c r="BR38" s="192"/>
    </row>
    <row r="39" spans="2:70" s="202" customFormat="1" ht="15.75" customHeight="1">
      <c r="B39" s="230">
        <v>13</v>
      </c>
      <c r="C39" s="231" t="s">
        <v>735</v>
      </c>
      <c r="D39" s="238" t="s">
        <v>85</v>
      </c>
      <c r="E39" s="233">
        <v>7</v>
      </c>
      <c r="F39" s="239"/>
      <c r="G39" s="405"/>
      <c r="H39" s="235">
        <f>E39*G39</f>
        <v>0</v>
      </c>
      <c r="I39" s="192"/>
      <c r="J39" s="192"/>
      <c r="K39" s="192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2"/>
      <c r="AA39" s="192"/>
      <c r="AB39" s="192"/>
      <c r="AC39" s="192"/>
      <c r="AD39" s="192"/>
      <c r="AE39" s="192"/>
      <c r="AF39" s="192"/>
      <c r="AG39" s="192"/>
      <c r="AH39" s="192"/>
      <c r="AI39" s="192"/>
      <c r="AJ39" s="192"/>
      <c r="AK39" s="192"/>
      <c r="AL39" s="192"/>
      <c r="AM39" s="192"/>
      <c r="AN39" s="192"/>
      <c r="AO39" s="192"/>
      <c r="AP39" s="192"/>
      <c r="AQ39" s="192"/>
      <c r="AR39" s="192"/>
      <c r="AS39" s="192"/>
      <c r="AT39" s="192"/>
      <c r="AU39" s="192"/>
      <c r="AV39" s="192"/>
      <c r="AW39" s="192"/>
      <c r="AX39" s="192"/>
      <c r="AY39" s="192"/>
      <c r="AZ39" s="192"/>
      <c r="BA39" s="192"/>
      <c r="BB39" s="192"/>
      <c r="BC39" s="192"/>
      <c r="BD39" s="192"/>
      <c r="BE39" s="192"/>
      <c r="BF39" s="192"/>
      <c r="BG39" s="192"/>
      <c r="BH39" s="192"/>
      <c r="BI39" s="192"/>
      <c r="BJ39" s="192"/>
      <c r="BK39" s="192"/>
      <c r="BL39" s="192"/>
      <c r="BM39" s="192"/>
      <c r="BN39" s="192"/>
      <c r="BO39" s="192"/>
      <c r="BP39" s="192"/>
      <c r="BQ39" s="192"/>
      <c r="BR39" s="192"/>
    </row>
    <row r="40" spans="2:75" s="202" customFormat="1" ht="15.75" customHeight="1">
      <c r="B40" s="230"/>
      <c r="C40" s="437" t="s">
        <v>1415</v>
      </c>
      <c r="D40" s="412" t="s">
        <v>85</v>
      </c>
      <c r="E40" s="433">
        <v>7</v>
      </c>
      <c r="F40" s="234"/>
      <c r="G40" s="404"/>
      <c r="H40" s="235"/>
      <c r="I40" s="242"/>
      <c r="J40" s="192"/>
      <c r="K40" s="243"/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2"/>
      <c r="Y40" s="192"/>
      <c r="Z40" s="192"/>
      <c r="AA40" s="192"/>
      <c r="AB40" s="192"/>
      <c r="AC40" s="192"/>
      <c r="AD40" s="192"/>
      <c r="AE40" s="192"/>
      <c r="AF40" s="192"/>
      <c r="AG40" s="192"/>
      <c r="AH40" s="192"/>
      <c r="AI40" s="192"/>
      <c r="AJ40" s="192"/>
      <c r="AK40" s="192"/>
      <c r="AL40" s="192"/>
      <c r="AM40" s="192"/>
      <c r="AN40" s="192"/>
      <c r="AO40" s="192"/>
      <c r="AP40" s="192"/>
      <c r="AQ40" s="192"/>
      <c r="AR40" s="192"/>
      <c r="AS40" s="192"/>
      <c r="AT40" s="192"/>
      <c r="AU40" s="192"/>
      <c r="AV40" s="192"/>
      <c r="AW40" s="192"/>
      <c r="AX40" s="192"/>
      <c r="AY40" s="192"/>
      <c r="AZ40" s="192"/>
      <c r="BA40" s="192"/>
      <c r="BB40" s="192"/>
      <c r="BC40" s="192"/>
      <c r="BD40" s="192"/>
      <c r="BE40" s="192"/>
      <c r="BF40" s="192"/>
      <c r="BG40" s="192"/>
      <c r="BH40" s="192"/>
      <c r="BI40" s="192"/>
      <c r="BJ40" s="192"/>
      <c r="BK40" s="192"/>
      <c r="BL40" s="192"/>
      <c r="BM40" s="192"/>
      <c r="BN40" s="192"/>
      <c r="BO40" s="192"/>
      <c r="BP40" s="192"/>
      <c r="BQ40" s="192"/>
      <c r="BR40" s="192"/>
      <c r="BS40" s="192"/>
      <c r="BT40" s="192"/>
      <c r="BU40" s="192"/>
      <c r="BV40" s="192"/>
      <c r="BW40" s="192"/>
    </row>
    <row r="41" spans="2:75" s="202" customFormat="1" ht="15.75" customHeight="1">
      <c r="B41" s="230"/>
      <c r="C41" s="437"/>
      <c r="D41" s="412"/>
      <c r="E41" s="433"/>
      <c r="F41" s="234"/>
      <c r="G41" s="404"/>
      <c r="H41" s="235"/>
      <c r="I41" s="242"/>
      <c r="J41" s="192"/>
      <c r="K41" s="243"/>
      <c r="L41" s="192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192"/>
      <c r="AC41" s="192"/>
      <c r="AD41" s="192"/>
      <c r="AE41" s="192"/>
      <c r="AF41" s="192"/>
      <c r="AG41" s="192"/>
      <c r="AH41" s="192"/>
      <c r="AI41" s="192"/>
      <c r="AJ41" s="192"/>
      <c r="AK41" s="192"/>
      <c r="AL41" s="192"/>
      <c r="AM41" s="192"/>
      <c r="AN41" s="192"/>
      <c r="AO41" s="192"/>
      <c r="AP41" s="192"/>
      <c r="AQ41" s="192"/>
      <c r="AR41" s="192"/>
      <c r="AS41" s="192"/>
      <c r="AT41" s="192"/>
      <c r="AU41" s="192"/>
      <c r="AV41" s="192"/>
      <c r="AW41" s="192"/>
      <c r="AX41" s="192"/>
      <c r="AY41" s="192"/>
      <c r="AZ41" s="192"/>
      <c r="BA41" s="192"/>
      <c r="BB41" s="192"/>
      <c r="BC41" s="192"/>
      <c r="BD41" s="192"/>
      <c r="BE41" s="192"/>
      <c r="BF41" s="192"/>
      <c r="BG41" s="192"/>
      <c r="BH41" s="192"/>
      <c r="BI41" s="192"/>
      <c r="BJ41" s="192"/>
      <c r="BK41" s="192"/>
      <c r="BL41" s="192"/>
      <c r="BM41" s="192"/>
      <c r="BN41" s="192"/>
      <c r="BO41" s="192"/>
      <c r="BP41" s="192"/>
      <c r="BQ41" s="192"/>
      <c r="BR41" s="192"/>
      <c r="BS41" s="192"/>
      <c r="BT41" s="192"/>
      <c r="BU41" s="192"/>
      <c r="BV41" s="192"/>
      <c r="BW41" s="192"/>
    </row>
    <row r="42" spans="2:75" s="202" customFormat="1" ht="15.75" customHeight="1">
      <c r="B42" s="219"/>
      <c r="C42" s="220" t="s">
        <v>736</v>
      </c>
      <c r="D42" s="221"/>
      <c r="E42" s="241"/>
      <c r="F42" s="244"/>
      <c r="G42" s="405"/>
      <c r="H42" s="235"/>
      <c r="I42" s="242"/>
      <c r="J42" s="192"/>
      <c r="K42" s="243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192"/>
      <c r="Z42" s="192"/>
      <c r="AA42" s="192"/>
      <c r="AB42" s="192"/>
      <c r="AC42" s="192"/>
      <c r="AD42" s="192"/>
      <c r="AE42" s="192"/>
      <c r="AF42" s="192"/>
      <c r="AG42" s="192"/>
      <c r="AH42" s="192"/>
      <c r="AI42" s="192"/>
      <c r="AJ42" s="192"/>
      <c r="AK42" s="192"/>
      <c r="AL42" s="192"/>
      <c r="AM42" s="192"/>
      <c r="AN42" s="192"/>
      <c r="AO42" s="192"/>
      <c r="AP42" s="192"/>
      <c r="AQ42" s="192"/>
      <c r="AR42" s="192"/>
      <c r="AS42" s="192"/>
      <c r="AT42" s="192"/>
      <c r="AU42" s="192"/>
      <c r="AV42" s="192"/>
      <c r="AW42" s="192"/>
      <c r="AX42" s="192"/>
      <c r="AY42" s="192"/>
      <c r="AZ42" s="192"/>
      <c r="BA42" s="192"/>
      <c r="BB42" s="192"/>
      <c r="BC42" s="192"/>
      <c r="BD42" s="192"/>
      <c r="BE42" s="192"/>
      <c r="BF42" s="192"/>
      <c r="BG42" s="192"/>
      <c r="BH42" s="192"/>
      <c r="BI42" s="192"/>
      <c r="BJ42" s="192"/>
      <c r="BK42" s="192"/>
      <c r="BL42" s="192"/>
      <c r="BM42" s="192"/>
      <c r="BN42" s="192"/>
      <c r="BO42" s="192"/>
      <c r="BP42" s="192"/>
      <c r="BQ42" s="192"/>
      <c r="BR42" s="192"/>
      <c r="BS42" s="192"/>
      <c r="BT42" s="192"/>
      <c r="BU42" s="192"/>
      <c r="BV42" s="192"/>
      <c r="BW42" s="192"/>
    </row>
    <row r="43" spans="2:75" s="202" customFormat="1" ht="15.75" customHeight="1">
      <c r="B43" s="307">
        <v>14</v>
      </c>
      <c r="C43" s="231" t="s">
        <v>737</v>
      </c>
      <c r="D43" s="232" t="s">
        <v>645</v>
      </c>
      <c r="E43" s="241">
        <v>1</v>
      </c>
      <c r="F43" s="245"/>
      <c r="G43" s="405"/>
      <c r="H43" s="235">
        <f>E43*G43</f>
        <v>0</v>
      </c>
      <c r="I43" s="242"/>
      <c r="J43" s="192"/>
      <c r="K43" s="243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2"/>
      <c r="AA43" s="192"/>
      <c r="AB43" s="192"/>
      <c r="AC43" s="192"/>
      <c r="AD43" s="192"/>
      <c r="AE43" s="192"/>
      <c r="AF43" s="192"/>
      <c r="AG43" s="192"/>
      <c r="AH43" s="192"/>
      <c r="AI43" s="192"/>
      <c r="AJ43" s="192"/>
      <c r="AK43" s="192"/>
      <c r="AL43" s="192"/>
      <c r="AM43" s="192"/>
      <c r="AN43" s="192"/>
      <c r="AO43" s="192"/>
      <c r="AP43" s="192"/>
      <c r="AQ43" s="192"/>
      <c r="AR43" s="192"/>
      <c r="AS43" s="192"/>
      <c r="AT43" s="192"/>
      <c r="AU43" s="192"/>
      <c r="AV43" s="192"/>
      <c r="AW43" s="192"/>
      <c r="AX43" s="192"/>
      <c r="AY43" s="192"/>
      <c r="AZ43" s="192"/>
      <c r="BA43" s="192"/>
      <c r="BB43" s="192"/>
      <c r="BC43" s="192"/>
      <c r="BD43" s="192"/>
      <c r="BE43" s="192"/>
      <c r="BF43" s="192"/>
      <c r="BG43" s="192"/>
      <c r="BH43" s="192"/>
      <c r="BI43" s="192"/>
      <c r="BJ43" s="192"/>
      <c r="BK43" s="192"/>
      <c r="BL43" s="192"/>
      <c r="BM43" s="192"/>
      <c r="BN43" s="192"/>
      <c r="BO43" s="192"/>
      <c r="BP43" s="192"/>
      <c r="BQ43" s="192"/>
      <c r="BR43" s="192"/>
      <c r="BS43" s="192"/>
      <c r="BT43" s="192"/>
      <c r="BU43" s="192"/>
      <c r="BV43" s="192"/>
      <c r="BW43" s="192"/>
    </row>
    <row r="44" spans="2:75" s="202" customFormat="1" ht="15.75" customHeight="1">
      <c r="B44" s="307"/>
      <c r="C44" s="437" t="s">
        <v>1416</v>
      </c>
      <c r="D44" s="412" t="s">
        <v>645</v>
      </c>
      <c r="E44" s="433">
        <v>1</v>
      </c>
      <c r="F44" s="245"/>
      <c r="G44" s="405"/>
      <c r="H44" s="235"/>
      <c r="I44" s="242"/>
      <c r="J44" s="192"/>
      <c r="K44" s="243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2"/>
      <c r="AA44" s="192"/>
      <c r="AB44" s="192"/>
      <c r="AC44" s="192"/>
      <c r="AD44" s="192"/>
      <c r="AE44" s="192"/>
      <c r="AF44" s="192"/>
      <c r="AG44" s="192"/>
      <c r="AH44" s="192"/>
      <c r="AI44" s="192"/>
      <c r="AJ44" s="192"/>
      <c r="AK44" s="192"/>
      <c r="AL44" s="192"/>
      <c r="AM44" s="192"/>
      <c r="AN44" s="192"/>
      <c r="AO44" s="192"/>
      <c r="AP44" s="192"/>
      <c r="AQ44" s="192"/>
      <c r="AR44" s="192"/>
      <c r="AS44" s="192"/>
      <c r="AT44" s="192"/>
      <c r="AU44" s="192"/>
      <c r="AV44" s="192"/>
      <c r="AW44" s="192"/>
      <c r="AX44" s="192"/>
      <c r="AY44" s="192"/>
      <c r="AZ44" s="192"/>
      <c r="BA44" s="192"/>
      <c r="BB44" s="192"/>
      <c r="BC44" s="192"/>
      <c r="BD44" s="192"/>
      <c r="BE44" s="192"/>
      <c r="BF44" s="192"/>
      <c r="BG44" s="192"/>
      <c r="BH44" s="192"/>
      <c r="BI44" s="192"/>
      <c r="BJ44" s="192"/>
      <c r="BK44" s="192"/>
      <c r="BL44" s="192"/>
      <c r="BM44" s="192"/>
      <c r="BN44" s="192"/>
      <c r="BO44" s="192"/>
      <c r="BP44" s="192"/>
      <c r="BQ44" s="192"/>
      <c r="BR44" s="192"/>
      <c r="BS44" s="192"/>
      <c r="BT44" s="192"/>
      <c r="BU44" s="192"/>
      <c r="BV44" s="192"/>
      <c r="BW44" s="192"/>
    </row>
    <row r="45" spans="2:75" s="202" customFormat="1" ht="15.75" customHeight="1">
      <c r="B45" s="307">
        <v>15</v>
      </c>
      <c r="C45" s="231" t="s">
        <v>738</v>
      </c>
      <c r="D45" s="232" t="s">
        <v>645</v>
      </c>
      <c r="E45" s="241">
        <v>8</v>
      </c>
      <c r="F45" s="245"/>
      <c r="G45" s="406"/>
      <c r="H45" s="235">
        <f>E45*G45</f>
        <v>0</v>
      </c>
      <c r="I45" s="242"/>
      <c r="J45" s="192"/>
      <c r="K45" s="243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92"/>
      <c r="AH45" s="192"/>
      <c r="AI45" s="192"/>
      <c r="AJ45" s="192"/>
      <c r="AK45" s="192"/>
      <c r="AL45" s="192"/>
      <c r="AM45" s="192"/>
      <c r="AN45" s="192"/>
      <c r="AO45" s="192"/>
      <c r="AP45" s="192"/>
      <c r="AQ45" s="192"/>
      <c r="AR45" s="192"/>
      <c r="AS45" s="192"/>
      <c r="AT45" s="192"/>
      <c r="AU45" s="192"/>
      <c r="AV45" s="192"/>
      <c r="AW45" s="192"/>
      <c r="AX45" s="192"/>
      <c r="AY45" s="192"/>
      <c r="AZ45" s="192"/>
      <c r="BA45" s="192"/>
      <c r="BB45" s="192"/>
      <c r="BC45" s="192"/>
      <c r="BD45" s="192"/>
      <c r="BE45" s="192"/>
      <c r="BF45" s="192"/>
      <c r="BG45" s="192"/>
      <c r="BH45" s="192"/>
      <c r="BI45" s="192"/>
      <c r="BJ45" s="192"/>
      <c r="BK45" s="192"/>
      <c r="BL45" s="192"/>
      <c r="BM45" s="192"/>
      <c r="BN45" s="192"/>
      <c r="BO45" s="192"/>
      <c r="BP45" s="192"/>
      <c r="BQ45" s="192"/>
      <c r="BR45" s="192"/>
      <c r="BS45" s="192"/>
      <c r="BT45" s="192"/>
      <c r="BU45" s="192"/>
      <c r="BV45" s="192"/>
      <c r="BW45" s="192"/>
    </row>
    <row r="46" spans="2:75" s="202" customFormat="1" ht="15.75" customHeight="1">
      <c r="B46" s="307"/>
      <c r="C46" s="437" t="s">
        <v>1417</v>
      </c>
      <c r="D46" s="412" t="s">
        <v>645</v>
      </c>
      <c r="E46" s="433">
        <v>8</v>
      </c>
      <c r="F46" s="245"/>
      <c r="G46" s="406"/>
      <c r="H46" s="235"/>
      <c r="I46" s="242"/>
      <c r="J46" s="192"/>
      <c r="K46" s="243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  <c r="AG46" s="192"/>
      <c r="AH46" s="192"/>
      <c r="AI46" s="192"/>
      <c r="AJ46" s="192"/>
      <c r="AK46" s="192"/>
      <c r="AL46" s="192"/>
      <c r="AM46" s="192"/>
      <c r="AN46" s="192"/>
      <c r="AO46" s="192"/>
      <c r="AP46" s="192"/>
      <c r="AQ46" s="192"/>
      <c r="AR46" s="192"/>
      <c r="AS46" s="192"/>
      <c r="AT46" s="192"/>
      <c r="AU46" s="192"/>
      <c r="AV46" s="192"/>
      <c r="AW46" s="192"/>
      <c r="AX46" s="192"/>
      <c r="AY46" s="192"/>
      <c r="AZ46" s="192"/>
      <c r="BA46" s="192"/>
      <c r="BB46" s="192"/>
      <c r="BC46" s="192"/>
      <c r="BD46" s="192"/>
      <c r="BE46" s="192"/>
      <c r="BF46" s="192"/>
      <c r="BG46" s="192"/>
      <c r="BH46" s="192"/>
      <c r="BI46" s="192"/>
      <c r="BJ46" s="192"/>
      <c r="BK46" s="192"/>
      <c r="BL46" s="192"/>
      <c r="BM46" s="192"/>
      <c r="BN46" s="192"/>
      <c r="BO46" s="192"/>
      <c r="BP46" s="192"/>
      <c r="BQ46" s="192"/>
      <c r="BR46" s="192"/>
      <c r="BS46" s="192"/>
      <c r="BT46" s="192"/>
      <c r="BU46" s="192"/>
      <c r="BV46" s="192"/>
      <c r="BW46" s="192"/>
    </row>
    <row r="47" spans="2:75" s="202" customFormat="1" ht="31.5" customHeight="1">
      <c r="B47" s="307">
        <v>16</v>
      </c>
      <c r="C47" s="231" t="s">
        <v>739</v>
      </c>
      <c r="D47" s="246" t="s">
        <v>645</v>
      </c>
      <c r="E47" s="241">
        <v>6</v>
      </c>
      <c r="F47" s="247"/>
      <c r="G47" s="407"/>
      <c r="H47" s="235">
        <f>E47*G47</f>
        <v>0</v>
      </c>
      <c r="I47" s="242"/>
      <c r="J47" s="192"/>
      <c r="K47" s="243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192"/>
      <c r="Z47" s="192"/>
      <c r="AA47" s="192"/>
      <c r="AB47" s="192"/>
      <c r="AC47" s="192"/>
      <c r="AD47" s="192"/>
      <c r="AE47" s="192"/>
      <c r="AF47" s="192"/>
      <c r="AG47" s="192"/>
      <c r="AH47" s="192"/>
      <c r="AI47" s="192"/>
      <c r="AJ47" s="192"/>
      <c r="AK47" s="192"/>
      <c r="AL47" s="192"/>
      <c r="AM47" s="192"/>
      <c r="AN47" s="192"/>
      <c r="AO47" s="192"/>
      <c r="AP47" s="192"/>
      <c r="AQ47" s="192"/>
      <c r="AR47" s="192"/>
      <c r="AS47" s="192"/>
      <c r="AT47" s="192"/>
      <c r="AU47" s="192"/>
      <c r="AV47" s="192"/>
      <c r="AW47" s="192"/>
      <c r="AX47" s="192"/>
      <c r="AY47" s="192"/>
      <c r="AZ47" s="192"/>
      <c r="BA47" s="192"/>
      <c r="BB47" s="192"/>
      <c r="BC47" s="192"/>
      <c r="BD47" s="192"/>
      <c r="BE47" s="192"/>
      <c r="BF47" s="192"/>
      <c r="BG47" s="192"/>
      <c r="BH47" s="192"/>
      <c r="BI47" s="192"/>
      <c r="BJ47" s="192"/>
      <c r="BK47" s="192"/>
      <c r="BL47" s="192"/>
      <c r="BM47" s="192"/>
      <c r="BN47" s="192"/>
      <c r="BO47" s="192"/>
      <c r="BP47" s="192"/>
      <c r="BQ47" s="192"/>
      <c r="BR47" s="192"/>
      <c r="BS47" s="192"/>
      <c r="BT47" s="192"/>
      <c r="BU47" s="192"/>
      <c r="BV47" s="192"/>
      <c r="BW47" s="192"/>
    </row>
    <row r="48" spans="2:75" s="202" customFormat="1" ht="15">
      <c r="B48" s="307"/>
      <c r="C48" s="437" t="s">
        <v>1409</v>
      </c>
      <c r="D48" s="412" t="s">
        <v>645</v>
      </c>
      <c r="E48" s="433">
        <v>6</v>
      </c>
      <c r="F48" s="247"/>
      <c r="G48" s="407"/>
      <c r="H48" s="235"/>
      <c r="I48" s="242"/>
      <c r="J48" s="192"/>
      <c r="K48" s="243"/>
      <c r="L48" s="192"/>
      <c r="M48" s="192"/>
      <c r="N48" s="192"/>
      <c r="O48" s="192"/>
      <c r="P48" s="192"/>
      <c r="Q48" s="192"/>
      <c r="R48" s="192"/>
      <c r="S48" s="192"/>
      <c r="T48" s="192"/>
      <c r="U48" s="192"/>
      <c r="V48" s="192"/>
      <c r="W48" s="192"/>
      <c r="X48" s="192"/>
      <c r="Y48" s="192"/>
      <c r="Z48" s="192"/>
      <c r="AA48" s="192"/>
      <c r="AB48" s="192"/>
      <c r="AC48" s="192"/>
      <c r="AD48" s="192"/>
      <c r="AE48" s="192"/>
      <c r="AF48" s="192"/>
      <c r="AG48" s="192"/>
      <c r="AH48" s="192"/>
      <c r="AI48" s="192"/>
      <c r="AJ48" s="192"/>
      <c r="AK48" s="192"/>
      <c r="AL48" s="192"/>
      <c r="AM48" s="192"/>
      <c r="AN48" s="192"/>
      <c r="AO48" s="192"/>
      <c r="AP48" s="192"/>
      <c r="AQ48" s="192"/>
      <c r="AR48" s="192"/>
      <c r="AS48" s="192"/>
      <c r="AT48" s="192"/>
      <c r="AU48" s="192"/>
      <c r="AV48" s="192"/>
      <c r="AW48" s="192"/>
      <c r="AX48" s="192"/>
      <c r="AY48" s="192"/>
      <c r="AZ48" s="192"/>
      <c r="BA48" s="192"/>
      <c r="BB48" s="192"/>
      <c r="BC48" s="192"/>
      <c r="BD48" s="192"/>
      <c r="BE48" s="192"/>
      <c r="BF48" s="192"/>
      <c r="BG48" s="192"/>
      <c r="BH48" s="192"/>
      <c r="BI48" s="192"/>
      <c r="BJ48" s="192"/>
      <c r="BK48" s="192"/>
      <c r="BL48" s="192"/>
      <c r="BM48" s="192"/>
      <c r="BN48" s="192"/>
      <c r="BO48" s="192"/>
      <c r="BP48" s="192"/>
      <c r="BQ48" s="192"/>
      <c r="BR48" s="192"/>
      <c r="BS48" s="192"/>
      <c r="BT48" s="192"/>
      <c r="BU48" s="192"/>
      <c r="BV48" s="192"/>
      <c r="BW48" s="192"/>
    </row>
    <row r="49" spans="2:75" s="202" customFormat="1" ht="31.5" customHeight="1">
      <c r="B49" s="307">
        <v>17</v>
      </c>
      <c r="C49" s="231" t="s">
        <v>740</v>
      </c>
      <c r="D49" s="246" t="s">
        <v>645</v>
      </c>
      <c r="E49" s="241">
        <v>2</v>
      </c>
      <c r="F49" s="247" t="s">
        <v>741</v>
      </c>
      <c r="G49" s="407"/>
      <c r="H49" s="235">
        <f>E49*G49</f>
        <v>0</v>
      </c>
      <c r="I49" s="242"/>
      <c r="J49" s="192"/>
      <c r="K49" s="243"/>
      <c r="L49" s="192"/>
      <c r="M49" s="192"/>
      <c r="N49" s="192"/>
      <c r="O49" s="192"/>
      <c r="P49" s="192"/>
      <c r="Q49" s="192"/>
      <c r="R49" s="192"/>
      <c r="S49" s="192"/>
      <c r="T49" s="192"/>
      <c r="U49" s="192"/>
      <c r="V49" s="192"/>
      <c r="W49" s="192"/>
      <c r="X49" s="192"/>
      <c r="Y49" s="192"/>
      <c r="Z49" s="192"/>
      <c r="AA49" s="192"/>
      <c r="AB49" s="192"/>
      <c r="AC49" s="192"/>
      <c r="AD49" s="192"/>
      <c r="AE49" s="192"/>
      <c r="AF49" s="192"/>
      <c r="AG49" s="192"/>
      <c r="AH49" s="192"/>
      <c r="AI49" s="192"/>
      <c r="AJ49" s="192"/>
      <c r="AK49" s="192"/>
      <c r="AL49" s="192"/>
      <c r="AM49" s="192"/>
      <c r="AN49" s="192"/>
      <c r="AO49" s="192"/>
      <c r="AP49" s="192"/>
      <c r="AQ49" s="192"/>
      <c r="AR49" s="192"/>
      <c r="AS49" s="192"/>
      <c r="AT49" s="192"/>
      <c r="AU49" s="192"/>
      <c r="AV49" s="192"/>
      <c r="AW49" s="192"/>
      <c r="AX49" s="192"/>
      <c r="AY49" s="192"/>
      <c r="AZ49" s="192"/>
      <c r="BA49" s="192"/>
      <c r="BB49" s="192"/>
      <c r="BC49" s="192"/>
      <c r="BD49" s="192"/>
      <c r="BE49" s="192"/>
      <c r="BF49" s="192"/>
      <c r="BG49" s="192"/>
      <c r="BH49" s="192"/>
      <c r="BI49" s="192"/>
      <c r="BJ49" s="192"/>
      <c r="BK49" s="192"/>
      <c r="BL49" s="192"/>
      <c r="BM49" s="192"/>
      <c r="BN49" s="192"/>
      <c r="BO49" s="192"/>
      <c r="BP49" s="192"/>
      <c r="BQ49" s="192"/>
      <c r="BR49" s="192"/>
      <c r="BS49" s="192"/>
      <c r="BT49" s="192"/>
      <c r="BU49" s="192"/>
      <c r="BV49" s="192"/>
      <c r="BW49" s="192"/>
    </row>
    <row r="50" spans="2:75" s="202" customFormat="1" ht="15">
      <c r="B50" s="307"/>
      <c r="C50" s="437" t="s">
        <v>1418</v>
      </c>
      <c r="D50" s="412" t="s">
        <v>645</v>
      </c>
      <c r="E50" s="433">
        <v>2</v>
      </c>
      <c r="F50" s="247"/>
      <c r="G50" s="407"/>
      <c r="H50" s="235"/>
      <c r="I50" s="242"/>
      <c r="J50" s="192"/>
      <c r="K50" s="243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2"/>
      <c r="AA50" s="192"/>
      <c r="AB50" s="192"/>
      <c r="AC50" s="192"/>
      <c r="AD50" s="192"/>
      <c r="AE50" s="192"/>
      <c r="AF50" s="192"/>
      <c r="AG50" s="192"/>
      <c r="AH50" s="192"/>
      <c r="AI50" s="192"/>
      <c r="AJ50" s="192"/>
      <c r="AK50" s="192"/>
      <c r="AL50" s="192"/>
      <c r="AM50" s="192"/>
      <c r="AN50" s="192"/>
      <c r="AO50" s="192"/>
      <c r="AP50" s="192"/>
      <c r="AQ50" s="192"/>
      <c r="AR50" s="192"/>
      <c r="AS50" s="192"/>
      <c r="AT50" s="192"/>
      <c r="AU50" s="192"/>
      <c r="AV50" s="192"/>
      <c r="AW50" s="192"/>
      <c r="AX50" s="192"/>
      <c r="AY50" s="192"/>
      <c r="AZ50" s="192"/>
      <c r="BA50" s="192"/>
      <c r="BB50" s="192"/>
      <c r="BC50" s="192"/>
      <c r="BD50" s="192"/>
      <c r="BE50" s="192"/>
      <c r="BF50" s="192"/>
      <c r="BG50" s="192"/>
      <c r="BH50" s="192"/>
      <c r="BI50" s="192"/>
      <c r="BJ50" s="192"/>
      <c r="BK50" s="192"/>
      <c r="BL50" s="192"/>
      <c r="BM50" s="192"/>
      <c r="BN50" s="192"/>
      <c r="BO50" s="192"/>
      <c r="BP50" s="192"/>
      <c r="BQ50" s="192"/>
      <c r="BR50" s="192"/>
      <c r="BS50" s="192"/>
      <c r="BT50" s="192"/>
      <c r="BU50" s="192"/>
      <c r="BV50" s="192"/>
      <c r="BW50" s="192"/>
    </row>
    <row r="51" spans="2:70" s="202" customFormat="1" ht="48" customHeight="1">
      <c r="B51" s="307">
        <v>18</v>
      </c>
      <c r="C51" s="231" t="s">
        <v>742</v>
      </c>
      <c r="D51" s="238" t="s">
        <v>645</v>
      </c>
      <c r="E51" s="241">
        <v>15</v>
      </c>
      <c r="F51" s="247" t="s">
        <v>743</v>
      </c>
      <c r="G51" s="407"/>
      <c r="H51" s="235">
        <f>E51*G51</f>
        <v>0</v>
      </c>
      <c r="I51" s="192"/>
      <c r="J51" s="192"/>
      <c r="K51" s="192"/>
      <c r="L51" s="237"/>
      <c r="M51" s="200"/>
      <c r="N51" s="192"/>
      <c r="O51" s="200"/>
      <c r="P51" s="192"/>
      <c r="Q51" s="192"/>
      <c r="R51" s="192"/>
      <c r="S51" s="192"/>
      <c r="T51" s="192"/>
      <c r="U51" s="237"/>
      <c r="V51" s="200"/>
      <c r="W51" s="192"/>
      <c r="X51" s="200"/>
      <c r="Y51" s="192"/>
      <c r="Z51" s="192"/>
      <c r="AA51" s="192"/>
      <c r="AB51" s="192"/>
      <c r="AC51" s="192"/>
      <c r="AD51" s="192"/>
      <c r="AE51" s="200"/>
      <c r="AF51" s="192"/>
      <c r="AG51" s="200"/>
      <c r="AH51" s="192"/>
      <c r="AI51" s="192"/>
      <c r="AJ51" s="192"/>
      <c r="AK51" s="192"/>
      <c r="AL51" s="192"/>
      <c r="AM51" s="192"/>
      <c r="AN51" s="192"/>
      <c r="AO51" s="194"/>
      <c r="AP51" s="194"/>
      <c r="AQ51" s="194"/>
      <c r="AR51" s="192"/>
      <c r="AS51" s="192"/>
      <c r="AT51" s="192"/>
      <c r="AU51" s="192"/>
      <c r="AV51" s="192"/>
      <c r="AW51" s="192"/>
      <c r="AX51" s="192"/>
      <c r="AY51" s="192"/>
      <c r="AZ51" s="192"/>
      <c r="BA51" s="192"/>
      <c r="BB51" s="192"/>
      <c r="BC51" s="192"/>
      <c r="BD51" s="192"/>
      <c r="BE51" s="192"/>
      <c r="BF51" s="192"/>
      <c r="BG51" s="192"/>
      <c r="BH51" s="192"/>
      <c r="BI51" s="192"/>
      <c r="BJ51" s="192"/>
      <c r="BK51" s="192"/>
      <c r="BL51" s="192"/>
      <c r="BM51" s="192"/>
      <c r="BN51" s="192"/>
      <c r="BO51" s="192"/>
      <c r="BP51" s="192"/>
      <c r="BQ51" s="192"/>
      <c r="BR51" s="192"/>
    </row>
    <row r="52" spans="2:70" s="202" customFormat="1" ht="15">
      <c r="B52" s="307"/>
      <c r="C52" s="437" t="s">
        <v>1419</v>
      </c>
      <c r="D52" s="412" t="s">
        <v>645</v>
      </c>
      <c r="E52" s="433">
        <v>15</v>
      </c>
      <c r="F52" s="247"/>
      <c r="G52" s="407"/>
      <c r="H52" s="235"/>
      <c r="I52" s="192"/>
      <c r="J52" s="192"/>
      <c r="K52" s="192"/>
      <c r="L52" s="237"/>
      <c r="M52" s="200"/>
      <c r="N52" s="192"/>
      <c r="O52" s="200"/>
      <c r="P52" s="192"/>
      <c r="Q52" s="192"/>
      <c r="R52" s="192"/>
      <c r="S52" s="192"/>
      <c r="T52" s="192"/>
      <c r="U52" s="237"/>
      <c r="V52" s="200"/>
      <c r="W52" s="192"/>
      <c r="X52" s="200"/>
      <c r="Y52" s="192"/>
      <c r="Z52" s="192"/>
      <c r="AA52" s="192"/>
      <c r="AB52" s="192"/>
      <c r="AC52" s="192"/>
      <c r="AD52" s="192"/>
      <c r="AE52" s="200"/>
      <c r="AF52" s="192"/>
      <c r="AG52" s="200"/>
      <c r="AH52" s="192"/>
      <c r="AI52" s="192"/>
      <c r="AJ52" s="192"/>
      <c r="AK52" s="192"/>
      <c r="AL52" s="192"/>
      <c r="AM52" s="192"/>
      <c r="AN52" s="192"/>
      <c r="AO52" s="194"/>
      <c r="AP52" s="194"/>
      <c r="AQ52" s="194"/>
      <c r="AR52" s="192"/>
      <c r="AS52" s="192"/>
      <c r="AT52" s="192"/>
      <c r="AU52" s="192"/>
      <c r="AV52" s="192"/>
      <c r="AW52" s="192"/>
      <c r="AX52" s="192"/>
      <c r="AY52" s="192"/>
      <c r="AZ52" s="192"/>
      <c r="BA52" s="192"/>
      <c r="BB52" s="192"/>
      <c r="BC52" s="192"/>
      <c r="BD52" s="192"/>
      <c r="BE52" s="192"/>
      <c r="BF52" s="192"/>
      <c r="BG52" s="192"/>
      <c r="BH52" s="192"/>
      <c r="BI52" s="192"/>
      <c r="BJ52" s="192"/>
      <c r="BK52" s="192"/>
      <c r="BL52" s="192"/>
      <c r="BM52" s="192"/>
      <c r="BN52" s="192"/>
      <c r="BO52" s="192"/>
      <c r="BP52" s="192"/>
      <c r="BQ52" s="192"/>
      <c r="BR52" s="192"/>
    </row>
    <row r="53" spans="2:70" s="202" customFormat="1" ht="48" customHeight="1">
      <c r="B53" s="307">
        <v>19</v>
      </c>
      <c r="C53" s="231" t="s">
        <v>744</v>
      </c>
      <c r="D53" s="238" t="s">
        <v>645</v>
      </c>
      <c r="E53" s="241">
        <v>1</v>
      </c>
      <c r="F53" s="247" t="s">
        <v>743</v>
      </c>
      <c r="G53" s="407"/>
      <c r="H53" s="235">
        <f>E53*G53</f>
        <v>0</v>
      </c>
      <c r="I53" s="192"/>
      <c r="J53" s="192"/>
      <c r="K53" s="192"/>
      <c r="L53" s="237"/>
      <c r="M53" s="200"/>
      <c r="N53" s="192"/>
      <c r="O53" s="200"/>
      <c r="P53" s="192"/>
      <c r="Q53" s="192"/>
      <c r="R53" s="192"/>
      <c r="S53" s="192"/>
      <c r="T53" s="192"/>
      <c r="U53" s="237"/>
      <c r="V53" s="200"/>
      <c r="W53" s="192"/>
      <c r="X53" s="200"/>
      <c r="Y53" s="192"/>
      <c r="Z53" s="192"/>
      <c r="AA53" s="192"/>
      <c r="AB53" s="192"/>
      <c r="AC53" s="192"/>
      <c r="AD53" s="192"/>
      <c r="AE53" s="200"/>
      <c r="AF53" s="192"/>
      <c r="AG53" s="200"/>
      <c r="AH53" s="192"/>
      <c r="AI53" s="192"/>
      <c r="AJ53" s="192"/>
      <c r="AK53" s="192"/>
      <c r="AL53" s="192"/>
      <c r="AM53" s="192"/>
      <c r="AN53" s="192"/>
      <c r="AO53" s="194"/>
      <c r="AP53" s="194"/>
      <c r="AQ53" s="194"/>
      <c r="AR53" s="192"/>
      <c r="AS53" s="192"/>
      <c r="AT53" s="192"/>
      <c r="AU53" s="192"/>
      <c r="AV53" s="192"/>
      <c r="AW53" s="192"/>
      <c r="AX53" s="192"/>
      <c r="AY53" s="192"/>
      <c r="AZ53" s="192"/>
      <c r="BA53" s="192"/>
      <c r="BB53" s="192"/>
      <c r="BC53" s="192"/>
      <c r="BD53" s="192"/>
      <c r="BE53" s="192"/>
      <c r="BF53" s="192"/>
      <c r="BG53" s="192"/>
      <c r="BH53" s="192"/>
      <c r="BI53" s="192"/>
      <c r="BJ53" s="192"/>
      <c r="BK53" s="192"/>
      <c r="BL53" s="192"/>
      <c r="BM53" s="192"/>
      <c r="BN53" s="192"/>
      <c r="BO53" s="192"/>
      <c r="BP53" s="192"/>
      <c r="BQ53" s="192"/>
      <c r="BR53" s="192"/>
    </row>
    <row r="54" spans="2:70" s="202" customFormat="1" ht="15">
      <c r="B54" s="307"/>
      <c r="C54" s="437" t="s">
        <v>1420</v>
      </c>
      <c r="D54" s="412" t="s">
        <v>645</v>
      </c>
      <c r="E54" s="433">
        <v>1</v>
      </c>
      <c r="F54" s="247"/>
      <c r="G54" s="407"/>
      <c r="H54" s="235"/>
      <c r="I54" s="192"/>
      <c r="J54" s="192"/>
      <c r="K54" s="192"/>
      <c r="L54" s="237"/>
      <c r="M54" s="200"/>
      <c r="N54" s="192"/>
      <c r="O54" s="200"/>
      <c r="P54" s="192"/>
      <c r="Q54" s="192"/>
      <c r="R54" s="192"/>
      <c r="S54" s="192"/>
      <c r="T54" s="192"/>
      <c r="U54" s="237"/>
      <c r="V54" s="200"/>
      <c r="W54" s="192"/>
      <c r="X54" s="200"/>
      <c r="Y54" s="192"/>
      <c r="Z54" s="192"/>
      <c r="AA54" s="192"/>
      <c r="AB54" s="192"/>
      <c r="AC54" s="192"/>
      <c r="AD54" s="192"/>
      <c r="AE54" s="200"/>
      <c r="AF54" s="192"/>
      <c r="AG54" s="200"/>
      <c r="AH54" s="192"/>
      <c r="AI54" s="192"/>
      <c r="AJ54" s="192"/>
      <c r="AK54" s="192"/>
      <c r="AL54" s="192"/>
      <c r="AM54" s="192"/>
      <c r="AN54" s="192"/>
      <c r="AO54" s="194"/>
      <c r="AP54" s="194"/>
      <c r="AQ54" s="194"/>
      <c r="AR54" s="192"/>
      <c r="AS54" s="192"/>
      <c r="AT54" s="192"/>
      <c r="AU54" s="192"/>
      <c r="AV54" s="192"/>
      <c r="AW54" s="192"/>
      <c r="AX54" s="192"/>
      <c r="AY54" s="192"/>
      <c r="AZ54" s="192"/>
      <c r="BA54" s="192"/>
      <c r="BB54" s="192"/>
      <c r="BC54" s="192"/>
      <c r="BD54" s="192"/>
      <c r="BE54" s="192"/>
      <c r="BF54" s="192"/>
      <c r="BG54" s="192"/>
      <c r="BH54" s="192"/>
      <c r="BI54" s="192"/>
      <c r="BJ54" s="192"/>
      <c r="BK54" s="192"/>
      <c r="BL54" s="192"/>
      <c r="BM54" s="192"/>
      <c r="BN54" s="192"/>
      <c r="BO54" s="192"/>
      <c r="BP54" s="192"/>
      <c r="BQ54" s="192"/>
      <c r="BR54" s="192"/>
    </row>
    <row r="55" spans="2:75" s="202" customFormat="1" ht="31.5" customHeight="1">
      <c r="B55" s="307">
        <v>20</v>
      </c>
      <c r="C55" s="231" t="s">
        <v>745</v>
      </c>
      <c r="D55" s="246" t="s">
        <v>645</v>
      </c>
      <c r="E55" s="241">
        <v>3</v>
      </c>
      <c r="F55" s="247" t="s">
        <v>746</v>
      </c>
      <c r="G55" s="407"/>
      <c r="H55" s="235">
        <f>E55*G55</f>
        <v>0</v>
      </c>
      <c r="I55" s="242"/>
      <c r="J55" s="192"/>
      <c r="K55" s="243"/>
      <c r="L55" s="192"/>
      <c r="M55" s="192"/>
      <c r="N55" s="192"/>
      <c r="O55" s="192"/>
      <c r="P55" s="192"/>
      <c r="Q55" s="192"/>
      <c r="R55" s="192"/>
      <c r="S55" s="192"/>
      <c r="T55" s="192"/>
      <c r="U55" s="192"/>
      <c r="V55" s="192"/>
      <c r="W55" s="192"/>
      <c r="X55" s="192"/>
      <c r="Y55" s="192"/>
      <c r="Z55" s="192"/>
      <c r="AA55" s="192"/>
      <c r="AB55" s="192"/>
      <c r="AC55" s="192"/>
      <c r="AD55" s="192"/>
      <c r="AE55" s="192"/>
      <c r="AF55" s="192"/>
      <c r="AG55" s="192"/>
      <c r="AH55" s="192"/>
      <c r="AI55" s="192"/>
      <c r="AJ55" s="192"/>
      <c r="AK55" s="192"/>
      <c r="AL55" s="192"/>
      <c r="AM55" s="192"/>
      <c r="AN55" s="192"/>
      <c r="AO55" s="192"/>
      <c r="AP55" s="192"/>
      <c r="AQ55" s="192"/>
      <c r="AR55" s="192"/>
      <c r="AS55" s="192"/>
      <c r="AT55" s="192"/>
      <c r="AU55" s="192"/>
      <c r="AV55" s="192"/>
      <c r="AW55" s="192"/>
      <c r="AX55" s="192"/>
      <c r="AY55" s="192"/>
      <c r="AZ55" s="192"/>
      <c r="BA55" s="192"/>
      <c r="BB55" s="192"/>
      <c r="BC55" s="192"/>
      <c r="BD55" s="192"/>
      <c r="BE55" s="192"/>
      <c r="BF55" s="192"/>
      <c r="BG55" s="192"/>
      <c r="BH55" s="192"/>
      <c r="BI55" s="192"/>
      <c r="BJ55" s="192"/>
      <c r="BK55" s="192"/>
      <c r="BL55" s="192"/>
      <c r="BM55" s="192"/>
      <c r="BN55" s="192"/>
      <c r="BO55" s="192"/>
      <c r="BP55" s="192"/>
      <c r="BQ55" s="192"/>
      <c r="BR55" s="192"/>
      <c r="BS55" s="192"/>
      <c r="BT55" s="192"/>
      <c r="BU55" s="192"/>
      <c r="BV55" s="192"/>
      <c r="BW55" s="192"/>
    </row>
    <row r="56" spans="2:75" s="202" customFormat="1" ht="15">
      <c r="B56" s="307"/>
      <c r="C56" s="437" t="s">
        <v>1421</v>
      </c>
      <c r="D56" s="412" t="s">
        <v>645</v>
      </c>
      <c r="E56" s="433">
        <v>3</v>
      </c>
      <c r="F56" s="247"/>
      <c r="G56" s="407"/>
      <c r="H56" s="235"/>
      <c r="I56" s="242"/>
      <c r="J56" s="192"/>
      <c r="K56" s="243"/>
      <c r="L56" s="192"/>
      <c r="M56" s="192"/>
      <c r="N56" s="192"/>
      <c r="O56" s="192"/>
      <c r="P56" s="192"/>
      <c r="Q56" s="192"/>
      <c r="R56" s="192"/>
      <c r="S56" s="192"/>
      <c r="T56" s="192"/>
      <c r="U56" s="192"/>
      <c r="V56" s="192"/>
      <c r="W56" s="192"/>
      <c r="X56" s="192"/>
      <c r="Y56" s="192"/>
      <c r="Z56" s="192"/>
      <c r="AA56" s="192"/>
      <c r="AB56" s="192"/>
      <c r="AC56" s="192"/>
      <c r="AD56" s="192"/>
      <c r="AE56" s="192"/>
      <c r="AF56" s="192"/>
      <c r="AG56" s="192"/>
      <c r="AH56" s="192"/>
      <c r="AI56" s="192"/>
      <c r="AJ56" s="192"/>
      <c r="AK56" s="192"/>
      <c r="AL56" s="192"/>
      <c r="AM56" s="192"/>
      <c r="AN56" s="192"/>
      <c r="AO56" s="192"/>
      <c r="AP56" s="192"/>
      <c r="AQ56" s="192"/>
      <c r="AR56" s="192"/>
      <c r="AS56" s="192"/>
      <c r="AT56" s="192"/>
      <c r="AU56" s="192"/>
      <c r="AV56" s="192"/>
      <c r="AW56" s="192"/>
      <c r="AX56" s="192"/>
      <c r="AY56" s="192"/>
      <c r="AZ56" s="192"/>
      <c r="BA56" s="192"/>
      <c r="BB56" s="192"/>
      <c r="BC56" s="192"/>
      <c r="BD56" s="192"/>
      <c r="BE56" s="192"/>
      <c r="BF56" s="192"/>
      <c r="BG56" s="192"/>
      <c r="BH56" s="192"/>
      <c r="BI56" s="192"/>
      <c r="BJ56" s="192"/>
      <c r="BK56" s="192"/>
      <c r="BL56" s="192"/>
      <c r="BM56" s="192"/>
      <c r="BN56" s="192"/>
      <c r="BO56" s="192"/>
      <c r="BP56" s="192"/>
      <c r="BQ56" s="192"/>
      <c r="BR56" s="192"/>
      <c r="BS56" s="192"/>
      <c r="BT56" s="192"/>
      <c r="BU56" s="192"/>
      <c r="BV56" s="192"/>
      <c r="BW56" s="192"/>
    </row>
    <row r="57" spans="2:75" s="202" customFormat="1" ht="31.5" customHeight="1">
      <c r="B57" s="307">
        <v>21</v>
      </c>
      <c r="C57" s="231" t="s">
        <v>747</v>
      </c>
      <c r="D57" s="246" t="s">
        <v>645</v>
      </c>
      <c r="E57" s="241">
        <v>5</v>
      </c>
      <c r="F57" s="247" t="s">
        <v>748</v>
      </c>
      <c r="G57" s="407"/>
      <c r="H57" s="235">
        <f>E57*G57</f>
        <v>0</v>
      </c>
      <c r="I57" s="242"/>
      <c r="J57" s="192"/>
      <c r="K57" s="243"/>
      <c r="L57" s="192"/>
      <c r="M57" s="192"/>
      <c r="N57" s="192"/>
      <c r="O57" s="192"/>
      <c r="P57" s="192"/>
      <c r="Q57" s="192"/>
      <c r="R57" s="192"/>
      <c r="S57" s="192"/>
      <c r="T57" s="192"/>
      <c r="U57" s="192"/>
      <c r="V57" s="192"/>
      <c r="W57" s="192"/>
      <c r="X57" s="192"/>
      <c r="Y57" s="192"/>
      <c r="Z57" s="192"/>
      <c r="AA57" s="192"/>
      <c r="AB57" s="192"/>
      <c r="AC57" s="192"/>
      <c r="AD57" s="192"/>
      <c r="AE57" s="192"/>
      <c r="AF57" s="192"/>
      <c r="AG57" s="192"/>
      <c r="AH57" s="192"/>
      <c r="AI57" s="192"/>
      <c r="AJ57" s="192"/>
      <c r="AK57" s="192"/>
      <c r="AL57" s="192"/>
      <c r="AM57" s="192"/>
      <c r="AN57" s="192"/>
      <c r="AO57" s="192"/>
      <c r="AP57" s="192"/>
      <c r="AQ57" s="192"/>
      <c r="AR57" s="192"/>
      <c r="AS57" s="192"/>
      <c r="AT57" s="192"/>
      <c r="AU57" s="192"/>
      <c r="AV57" s="192"/>
      <c r="AW57" s="192"/>
      <c r="AX57" s="192"/>
      <c r="AY57" s="192"/>
      <c r="AZ57" s="192"/>
      <c r="BA57" s="192"/>
      <c r="BB57" s="192"/>
      <c r="BC57" s="192"/>
      <c r="BD57" s="192"/>
      <c r="BE57" s="192"/>
      <c r="BF57" s="192"/>
      <c r="BG57" s="192"/>
      <c r="BH57" s="192"/>
      <c r="BI57" s="192"/>
      <c r="BJ57" s="192"/>
      <c r="BK57" s="192"/>
      <c r="BL57" s="192"/>
      <c r="BM57" s="192"/>
      <c r="BN57" s="192"/>
      <c r="BO57" s="192"/>
      <c r="BP57" s="192"/>
      <c r="BQ57" s="192"/>
      <c r="BR57" s="192"/>
      <c r="BS57" s="192"/>
      <c r="BT57" s="192"/>
      <c r="BU57" s="192"/>
      <c r="BV57" s="192"/>
      <c r="BW57" s="192"/>
    </row>
    <row r="58" spans="2:75" s="202" customFormat="1" ht="15">
      <c r="B58" s="307"/>
      <c r="C58" s="437" t="s">
        <v>1422</v>
      </c>
      <c r="D58" s="412" t="s">
        <v>645</v>
      </c>
      <c r="E58" s="433">
        <v>5</v>
      </c>
      <c r="F58" s="247"/>
      <c r="G58" s="407"/>
      <c r="H58" s="235"/>
      <c r="I58" s="242"/>
      <c r="J58" s="192"/>
      <c r="K58" s="243"/>
      <c r="L58" s="192"/>
      <c r="M58" s="192"/>
      <c r="N58" s="192"/>
      <c r="O58" s="192"/>
      <c r="P58" s="192"/>
      <c r="Q58" s="192"/>
      <c r="R58" s="192"/>
      <c r="S58" s="192"/>
      <c r="T58" s="192"/>
      <c r="U58" s="192"/>
      <c r="V58" s="192"/>
      <c r="W58" s="192"/>
      <c r="X58" s="192"/>
      <c r="Y58" s="192"/>
      <c r="Z58" s="192"/>
      <c r="AA58" s="192"/>
      <c r="AB58" s="192"/>
      <c r="AC58" s="192"/>
      <c r="AD58" s="192"/>
      <c r="AE58" s="192"/>
      <c r="AF58" s="192"/>
      <c r="AG58" s="192"/>
      <c r="AH58" s="192"/>
      <c r="AI58" s="192"/>
      <c r="AJ58" s="192"/>
      <c r="AK58" s="192"/>
      <c r="AL58" s="192"/>
      <c r="AM58" s="192"/>
      <c r="AN58" s="192"/>
      <c r="AO58" s="192"/>
      <c r="AP58" s="192"/>
      <c r="AQ58" s="192"/>
      <c r="AR58" s="192"/>
      <c r="AS58" s="192"/>
      <c r="AT58" s="192"/>
      <c r="AU58" s="192"/>
      <c r="AV58" s="192"/>
      <c r="AW58" s="192"/>
      <c r="AX58" s="192"/>
      <c r="AY58" s="192"/>
      <c r="AZ58" s="192"/>
      <c r="BA58" s="192"/>
      <c r="BB58" s="192"/>
      <c r="BC58" s="192"/>
      <c r="BD58" s="192"/>
      <c r="BE58" s="192"/>
      <c r="BF58" s="192"/>
      <c r="BG58" s="192"/>
      <c r="BH58" s="192"/>
      <c r="BI58" s="192"/>
      <c r="BJ58" s="192"/>
      <c r="BK58" s="192"/>
      <c r="BL58" s="192"/>
      <c r="BM58" s="192"/>
      <c r="BN58" s="192"/>
      <c r="BO58" s="192"/>
      <c r="BP58" s="192"/>
      <c r="BQ58" s="192"/>
      <c r="BR58" s="192"/>
      <c r="BS58" s="192"/>
      <c r="BT58" s="192"/>
      <c r="BU58" s="192"/>
      <c r="BV58" s="192"/>
      <c r="BW58" s="192"/>
    </row>
    <row r="59" spans="2:75" s="202" customFormat="1" ht="15.75" customHeight="1">
      <c r="B59" s="307">
        <v>22</v>
      </c>
      <c r="C59" s="231" t="s">
        <v>749</v>
      </c>
      <c r="D59" s="246" t="s">
        <v>645</v>
      </c>
      <c r="E59" s="241">
        <v>1</v>
      </c>
      <c r="F59" s="248"/>
      <c r="G59" s="405"/>
      <c r="H59" s="235">
        <f>E59*G59</f>
        <v>0</v>
      </c>
      <c r="I59" s="211"/>
      <c r="J59" s="192"/>
      <c r="K59" s="192"/>
      <c r="L59" s="192"/>
      <c r="M59" s="192"/>
      <c r="N59" s="192"/>
      <c r="O59" s="192"/>
      <c r="P59" s="192"/>
      <c r="Q59" s="192"/>
      <c r="R59" s="200"/>
      <c r="S59" s="225"/>
      <c r="T59" s="192"/>
      <c r="U59" s="226"/>
      <c r="V59" s="227"/>
      <c r="W59" s="192"/>
      <c r="X59" s="192"/>
      <c r="Y59" s="192"/>
      <c r="Z59" s="192"/>
      <c r="AA59" s="200"/>
      <c r="AB59" s="225"/>
      <c r="AC59" s="192"/>
      <c r="AD59" s="226"/>
      <c r="AE59" s="227"/>
      <c r="AF59" s="192"/>
      <c r="AG59" s="192"/>
      <c r="AH59" s="192"/>
      <c r="AI59" s="192"/>
      <c r="AJ59" s="200"/>
      <c r="AK59" s="225"/>
      <c r="AL59" s="192"/>
      <c r="AM59" s="226"/>
      <c r="AN59" s="227"/>
      <c r="AO59" s="192"/>
      <c r="AP59" s="192"/>
      <c r="AQ59" s="192"/>
      <c r="AR59" s="192"/>
      <c r="AS59" s="200"/>
      <c r="AT59" s="225"/>
      <c r="AU59" s="192"/>
      <c r="AV59" s="226"/>
      <c r="AW59" s="227"/>
      <c r="AX59" s="192"/>
      <c r="AY59" s="192"/>
      <c r="AZ59" s="192"/>
      <c r="BA59" s="192"/>
      <c r="BB59" s="192"/>
      <c r="BC59" s="192"/>
      <c r="BD59" s="192"/>
      <c r="BE59" s="192"/>
      <c r="BF59" s="192"/>
      <c r="BG59" s="192"/>
      <c r="BH59" s="192"/>
      <c r="BI59" s="192"/>
      <c r="BJ59" s="192"/>
      <c r="BK59" s="192"/>
      <c r="BL59" s="192"/>
      <c r="BM59" s="192"/>
      <c r="BN59" s="192"/>
      <c r="BO59" s="192"/>
      <c r="BP59" s="192"/>
      <c r="BQ59" s="192"/>
      <c r="BR59" s="192"/>
      <c r="BS59" s="192"/>
      <c r="BT59" s="192"/>
      <c r="BU59" s="192"/>
      <c r="BV59" s="192"/>
      <c r="BW59" s="192"/>
    </row>
    <row r="60" spans="2:75" s="202" customFormat="1" ht="15.75" customHeight="1">
      <c r="B60" s="307"/>
      <c r="C60" s="437" t="s">
        <v>1420</v>
      </c>
      <c r="D60" s="412" t="s">
        <v>645</v>
      </c>
      <c r="E60" s="433">
        <v>1</v>
      </c>
      <c r="F60" s="248"/>
      <c r="G60" s="405"/>
      <c r="H60" s="235"/>
      <c r="I60" s="211"/>
      <c r="J60" s="192"/>
      <c r="K60" s="192"/>
      <c r="L60" s="192"/>
      <c r="M60" s="192"/>
      <c r="N60" s="192"/>
      <c r="O60" s="192"/>
      <c r="P60" s="192"/>
      <c r="Q60" s="192"/>
      <c r="R60" s="200"/>
      <c r="S60" s="225"/>
      <c r="T60" s="192"/>
      <c r="U60" s="226"/>
      <c r="V60" s="227"/>
      <c r="W60" s="192"/>
      <c r="X60" s="192"/>
      <c r="Y60" s="192"/>
      <c r="Z60" s="192"/>
      <c r="AA60" s="200"/>
      <c r="AB60" s="225"/>
      <c r="AC60" s="192"/>
      <c r="AD60" s="226"/>
      <c r="AE60" s="227"/>
      <c r="AF60" s="192"/>
      <c r="AG60" s="192"/>
      <c r="AH60" s="192"/>
      <c r="AI60" s="192"/>
      <c r="AJ60" s="200"/>
      <c r="AK60" s="225"/>
      <c r="AL60" s="192"/>
      <c r="AM60" s="226"/>
      <c r="AN60" s="227"/>
      <c r="AO60" s="192"/>
      <c r="AP60" s="192"/>
      <c r="AQ60" s="192"/>
      <c r="AR60" s="192"/>
      <c r="AS60" s="200"/>
      <c r="AT60" s="225"/>
      <c r="AU60" s="192"/>
      <c r="AV60" s="226"/>
      <c r="AW60" s="227"/>
      <c r="AX60" s="192"/>
      <c r="AY60" s="192"/>
      <c r="AZ60" s="192"/>
      <c r="BA60" s="192"/>
      <c r="BB60" s="192"/>
      <c r="BC60" s="192"/>
      <c r="BD60" s="192"/>
      <c r="BE60" s="192"/>
      <c r="BF60" s="192"/>
      <c r="BG60" s="192"/>
      <c r="BH60" s="192"/>
      <c r="BI60" s="192"/>
      <c r="BJ60" s="192"/>
      <c r="BK60" s="192"/>
      <c r="BL60" s="192"/>
      <c r="BM60" s="192"/>
      <c r="BN60" s="192"/>
      <c r="BO60" s="192"/>
      <c r="BP60" s="192"/>
      <c r="BQ60" s="192"/>
      <c r="BR60" s="192"/>
      <c r="BS60" s="192"/>
      <c r="BT60" s="192"/>
      <c r="BU60" s="192"/>
      <c r="BV60" s="192"/>
      <c r="BW60" s="192"/>
    </row>
    <row r="61" spans="2:75" s="202" customFormat="1" ht="15.75" customHeight="1">
      <c r="B61" s="307">
        <v>23</v>
      </c>
      <c r="C61" s="231" t="s">
        <v>750</v>
      </c>
      <c r="D61" s="246" t="s">
        <v>645</v>
      </c>
      <c r="E61" s="241">
        <v>1</v>
      </c>
      <c r="F61" s="248"/>
      <c r="G61" s="405"/>
      <c r="H61" s="235">
        <f>E61*G61</f>
        <v>0</v>
      </c>
      <c r="I61" s="211"/>
      <c r="J61" s="192"/>
      <c r="K61" s="192"/>
      <c r="L61" s="192"/>
      <c r="M61" s="192"/>
      <c r="N61" s="192"/>
      <c r="O61" s="192"/>
      <c r="P61" s="192"/>
      <c r="Q61" s="192"/>
      <c r="R61" s="200"/>
      <c r="S61" s="225"/>
      <c r="T61" s="192"/>
      <c r="U61" s="226"/>
      <c r="V61" s="227"/>
      <c r="W61" s="192"/>
      <c r="X61" s="192"/>
      <c r="Y61" s="192"/>
      <c r="Z61" s="192"/>
      <c r="AA61" s="200"/>
      <c r="AB61" s="225"/>
      <c r="AC61" s="192"/>
      <c r="AD61" s="226"/>
      <c r="AE61" s="227"/>
      <c r="AF61" s="192"/>
      <c r="AG61" s="192"/>
      <c r="AH61" s="192"/>
      <c r="AI61" s="192"/>
      <c r="AJ61" s="200"/>
      <c r="AK61" s="225"/>
      <c r="AL61" s="192"/>
      <c r="AM61" s="226"/>
      <c r="AN61" s="227"/>
      <c r="AO61" s="192"/>
      <c r="AP61" s="192"/>
      <c r="AQ61" s="192"/>
      <c r="AR61" s="192"/>
      <c r="AS61" s="200"/>
      <c r="AT61" s="225"/>
      <c r="AU61" s="192"/>
      <c r="AV61" s="226"/>
      <c r="AW61" s="227"/>
      <c r="AX61" s="192"/>
      <c r="AY61" s="192"/>
      <c r="AZ61" s="192"/>
      <c r="BA61" s="192"/>
      <c r="BB61" s="192"/>
      <c r="BC61" s="192"/>
      <c r="BD61" s="192"/>
      <c r="BE61" s="192"/>
      <c r="BF61" s="192"/>
      <c r="BG61" s="192"/>
      <c r="BH61" s="192"/>
      <c r="BI61" s="192"/>
      <c r="BJ61" s="192"/>
      <c r="BK61" s="192"/>
      <c r="BL61" s="192"/>
      <c r="BM61" s="192"/>
      <c r="BN61" s="192"/>
      <c r="BO61" s="192"/>
      <c r="BP61" s="192"/>
      <c r="BQ61" s="192"/>
      <c r="BR61" s="192"/>
      <c r="BS61" s="192"/>
      <c r="BT61" s="192"/>
      <c r="BU61" s="192"/>
      <c r="BV61" s="192"/>
      <c r="BW61" s="192"/>
    </row>
    <row r="62" spans="2:75" s="202" customFormat="1" ht="15.75" customHeight="1">
      <c r="B62" s="307"/>
      <c r="C62" s="437" t="s">
        <v>1420</v>
      </c>
      <c r="D62" s="412" t="s">
        <v>645</v>
      </c>
      <c r="E62" s="433">
        <v>1</v>
      </c>
      <c r="F62" s="248"/>
      <c r="G62" s="405"/>
      <c r="H62" s="235"/>
      <c r="I62" s="211"/>
      <c r="J62" s="192"/>
      <c r="K62" s="192"/>
      <c r="L62" s="192"/>
      <c r="M62" s="192"/>
      <c r="N62" s="192"/>
      <c r="O62" s="192"/>
      <c r="P62" s="192"/>
      <c r="Q62" s="192"/>
      <c r="R62" s="200"/>
      <c r="S62" s="225"/>
      <c r="T62" s="192"/>
      <c r="U62" s="226"/>
      <c r="V62" s="227"/>
      <c r="W62" s="192"/>
      <c r="X62" s="192"/>
      <c r="Y62" s="192"/>
      <c r="Z62" s="192"/>
      <c r="AA62" s="200"/>
      <c r="AB62" s="225"/>
      <c r="AC62" s="192"/>
      <c r="AD62" s="226"/>
      <c r="AE62" s="227"/>
      <c r="AF62" s="192"/>
      <c r="AG62" s="192"/>
      <c r="AH62" s="192"/>
      <c r="AI62" s="192"/>
      <c r="AJ62" s="200"/>
      <c r="AK62" s="225"/>
      <c r="AL62" s="192"/>
      <c r="AM62" s="226"/>
      <c r="AN62" s="227"/>
      <c r="AO62" s="192"/>
      <c r="AP62" s="192"/>
      <c r="AQ62" s="192"/>
      <c r="AR62" s="192"/>
      <c r="AS62" s="200"/>
      <c r="AT62" s="225"/>
      <c r="AU62" s="192"/>
      <c r="AV62" s="226"/>
      <c r="AW62" s="227"/>
      <c r="AX62" s="192"/>
      <c r="AY62" s="192"/>
      <c r="AZ62" s="192"/>
      <c r="BA62" s="192"/>
      <c r="BB62" s="192"/>
      <c r="BC62" s="192"/>
      <c r="BD62" s="192"/>
      <c r="BE62" s="192"/>
      <c r="BF62" s="192"/>
      <c r="BG62" s="192"/>
      <c r="BH62" s="192"/>
      <c r="BI62" s="192"/>
      <c r="BJ62" s="192"/>
      <c r="BK62" s="192"/>
      <c r="BL62" s="192"/>
      <c r="BM62" s="192"/>
      <c r="BN62" s="192"/>
      <c r="BO62" s="192"/>
      <c r="BP62" s="192"/>
      <c r="BQ62" s="192"/>
      <c r="BR62" s="192"/>
      <c r="BS62" s="192"/>
      <c r="BT62" s="192"/>
      <c r="BU62" s="192"/>
      <c r="BV62" s="192"/>
      <c r="BW62" s="192"/>
    </row>
    <row r="63" spans="2:75" s="202" customFormat="1" ht="15.75" customHeight="1">
      <c r="B63" s="307">
        <v>24</v>
      </c>
      <c r="C63" s="231" t="s">
        <v>751</v>
      </c>
      <c r="D63" s="246" t="s">
        <v>645</v>
      </c>
      <c r="E63" s="241">
        <v>1</v>
      </c>
      <c r="F63" s="248"/>
      <c r="G63" s="405"/>
      <c r="H63" s="235">
        <f>E63*G63</f>
        <v>0</v>
      </c>
      <c r="I63" s="211"/>
      <c r="J63" s="192"/>
      <c r="K63" s="192"/>
      <c r="L63" s="192"/>
      <c r="M63" s="192"/>
      <c r="N63" s="192"/>
      <c r="O63" s="192"/>
      <c r="P63" s="192"/>
      <c r="Q63" s="192"/>
      <c r="R63" s="200"/>
      <c r="S63" s="225"/>
      <c r="T63" s="192"/>
      <c r="U63" s="226"/>
      <c r="V63" s="227"/>
      <c r="W63" s="192"/>
      <c r="X63" s="192"/>
      <c r="Y63" s="192"/>
      <c r="Z63" s="192"/>
      <c r="AA63" s="200"/>
      <c r="AB63" s="225"/>
      <c r="AC63" s="192"/>
      <c r="AD63" s="226"/>
      <c r="AE63" s="227"/>
      <c r="AF63" s="192"/>
      <c r="AG63" s="192"/>
      <c r="AH63" s="192"/>
      <c r="AI63" s="192"/>
      <c r="AJ63" s="200"/>
      <c r="AK63" s="225"/>
      <c r="AL63" s="192"/>
      <c r="AM63" s="226"/>
      <c r="AN63" s="227"/>
      <c r="AO63" s="192"/>
      <c r="AP63" s="192"/>
      <c r="AQ63" s="192"/>
      <c r="AR63" s="192"/>
      <c r="AS63" s="200"/>
      <c r="AT63" s="225"/>
      <c r="AU63" s="192"/>
      <c r="AV63" s="226"/>
      <c r="AW63" s="227"/>
      <c r="AX63" s="192"/>
      <c r="AY63" s="192"/>
      <c r="AZ63" s="192"/>
      <c r="BA63" s="192"/>
      <c r="BB63" s="192"/>
      <c r="BC63" s="192"/>
      <c r="BD63" s="192"/>
      <c r="BE63" s="192"/>
      <c r="BF63" s="192"/>
      <c r="BG63" s="192"/>
      <c r="BH63" s="192"/>
      <c r="BI63" s="192"/>
      <c r="BJ63" s="192"/>
      <c r="BK63" s="192"/>
      <c r="BL63" s="192"/>
      <c r="BM63" s="192"/>
      <c r="BN63" s="192"/>
      <c r="BO63" s="192"/>
      <c r="BP63" s="192"/>
      <c r="BQ63" s="192"/>
      <c r="BR63" s="192"/>
      <c r="BS63" s="192"/>
      <c r="BT63" s="192"/>
      <c r="BU63" s="192"/>
      <c r="BV63" s="192"/>
      <c r="BW63" s="192"/>
    </row>
    <row r="64" spans="2:75" s="202" customFormat="1" ht="15.75" customHeight="1">
      <c r="B64" s="307"/>
      <c r="C64" s="437" t="s">
        <v>1420</v>
      </c>
      <c r="D64" s="412" t="s">
        <v>645</v>
      </c>
      <c r="E64" s="433">
        <v>1</v>
      </c>
      <c r="F64" s="248"/>
      <c r="G64" s="405"/>
      <c r="H64" s="235"/>
      <c r="I64" s="211"/>
      <c r="J64" s="192"/>
      <c r="K64" s="192"/>
      <c r="L64" s="192"/>
      <c r="M64" s="192"/>
      <c r="N64" s="192"/>
      <c r="O64" s="192"/>
      <c r="P64" s="192"/>
      <c r="Q64" s="192"/>
      <c r="R64" s="200"/>
      <c r="S64" s="225"/>
      <c r="T64" s="192"/>
      <c r="U64" s="226"/>
      <c r="V64" s="227"/>
      <c r="W64" s="192"/>
      <c r="X64" s="192"/>
      <c r="Y64" s="192"/>
      <c r="Z64" s="192"/>
      <c r="AA64" s="200"/>
      <c r="AB64" s="225"/>
      <c r="AC64" s="192"/>
      <c r="AD64" s="226"/>
      <c r="AE64" s="227"/>
      <c r="AF64" s="192"/>
      <c r="AG64" s="192"/>
      <c r="AH64" s="192"/>
      <c r="AI64" s="192"/>
      <c r="AJ64" s="200"/>
      <c r="AK64" s="225"/>
      <c r="AL64" s="192"/>
      <c r="AM64" s="226"/>
      <c r="AN64" s="227"/>
      <c r="AO64" s="192"/>
      <c r="AP64" s="192"/>
      <c r="AQ64" s="192"/>
      <c r="AR64" s="192"/>
      <c r="AS64" s="200"/>
      <c r="AT64" s="225"/>
      <c r="AU64" s="192"/>
      <c r="AV64" s="226"/>
      <c r="AW64" s="227"/>
      <c r="AX64" s="192"/>
      <c r="AY64" s="192"/>
      <c r="AZ64" s="192"/>
      <c r="BA64" s="192"/>
      <c r="BB64" s="192"/>
      <c r="BC64" s="192"/>
      <c r="BD64" s="192"/>
      <c r="BE64" s="192"/>
      <c r="BF64" s="192"/>
      <c r="BG64" s="192"/>
      <c r="BH64" s="192"/>
      <c r="BI64" s="192"/>
      <c r="BJ64" s="192"/>
      <c r="BK64" s="192"/>
      <c r="BL64" s="192"/>
      <c r="BM64" s="192"/>
      <c r="BN64" s="192"/>
      <c r="BO64" s="192"/>
      <c r="BP64" s="192"/>
      <c r="BQ64" s="192"/>
      <c r="BR64" s="192"/>
      <c r="BS64" s="192"/>
      <c r="BT64" s="192"/>
      <c r="BU64" s="192"/>
      <c r="BV64" s="192"/>
      <c r="BW64" s="192"/>
    </row>
    <row r="65" spans="2:75" s="202" customFormat="1" ht="15.75" customHeight="1">
      <c r="B65" s="307">
        <v>25</v>
      </c>
      <c r="C65" s="231" t="s">
        <v>752</v>
      </c>
      <c r="D65" s="246" t="s">
        <v>645</v>
      </c>
      <c r="E65" s="241">
        <v>1</v>
      </c>
      <c r="F65" s="248"/>
      <c r="G65" s="405"/>
      <c r="H65" s="235">
        <f>E65*G65</f>
        <v>0</v>
      </c>
      <c r="I65" s="249"/>
      <c r="J65" s="192"/>
      <c r="K65" s="192"/>
      <c r="L65" s="192"/>
      <c r="M65" s="192"/>
      <c r="N65" s="192"/>
      <c r="O65" s="192"/>
      <c r="P65" s="192"/>
      <c r="Q65" s="192"/>
      <c r="R65" s="200"/>
      <c r="S65" s="225"/>
      <c r="T65" s="192"/>
      <c r="U65" s="226"/>
      <c r="V65" s="227"/>
      <c r="W65" s="192"/>
      <c r="X65" s="192"/>
      <c r="Y65" s="192"/>
      <c r="Z65" s="192"/>
      <c r="AA65" s="200"/>
      <c r="AB65" s="225"/>
      <c r="AC65" s="192"/>
      <c r="AD65" s="226"/>
      <c r="AE65" s="227"/>
      <c r="AF65" s="192"/>
      <c r="AG65" s="192"/>
      <c r="AH65" s="192"/>
      <c r="AI65" s="192"/>
      <c r="AJ65" s="200"/>
      <c r="AK65" s="225"/>
      <c r="AL65" s="192"/>
      <c r="AM65" s="226"/>
      <c r="AN65" s="227"/>
      <c r="AO65" s="192"/>
      <c r="AP65" s="192"/>
      <c r="AQ65" s="192"/>
      <c r="AR65" s="192"/>
      <c r="AS65" s="200"/>
      <c r="AT65" s="225"/>
      <c r="AU65" s="192"/>
      <c r="AV65" s="226"/>
      <c r="AW65" s="227"/>
      <c r="AX65" s="192"/>
      <c r="AY65" s="192"/>
      <c r="AZ65" s="192"/>
      <c r="BA65" s="192"/>
      <c r="BB65" s="192"/>
      <c r="BC65" s="192"/>
      <c r="BD65" s="192"/>
      <c r="BE65" s="192"/>
      <c r="BF65" s="192"/>
      <c r="BG65" s="192"/>
      <c r="BH65" s="192"/>
      <c r="BI65" s="192"/>
      <c r="BJ65" s="192"/>
      <c r="BK65" s="192"/>
      <c r="BL65" s="192"/>
      <c r="BM65" s="192"/>
      <c r="BN65" s="192"/>
      <c r="BO65" s="192"/>
      <c r="BP65" s="192"/>
      <c r="BQ65" s="192"/>
      <c r="BR65" s="192"/>
      <c r="BS65" s="192"/>
      <c r="BT65" s="192"/>
      <c r="BU65" s="192"/>
      <c r="BV65" s="192"/>
      <c r="BW65" s="192"/>
    </row>
    <row r="66" spans="2:75" s="202" customFormat="1" ht="15.75" customHeight="1">
      <c r="B66" s="307"/>
      <c r="C66" s="437" t="s">
        <v>1420</v>
      </c>
      <c r="D66" s="412" t="s">
        <v>645</v>
      </c>
      <c r="E66" s="433">
        <v>1</v>
      </c>
      <c r="F66" s="248"/>
      <c r="G66" s="405"/>
      <c r="H66" s="235"/>
      <c r="I66" s="249"/>
      <c r="J66" s="192"/>
      <c r="K66" s="192"/>
      <c r="L66" s="192"/>
      <c r="M66" s="192"/>
      <c r="N66" s="192"/>
      <c r="O66" s="192"/>
      <c r="P66" s="192"/>
      <c r="Q66" s="192"/>
      <c r="R66" s="200"/>
      <c r="S66" s="225"/>
      <c r="T66" s="192"/>
      <c r="U66" s="226"/>
      <c r="V66" s="227"/>
      <c r="W66" s="192"/>
      <c r="X66" s="192"/>
      <c r="Y66" s="192"/>
      <c r="Z66" s="192"/>
      <c r="AA66" s="200"/>
      <c r="AB66" s="225"/>
      <c r="AC66" s="192"/>
      <c r="AD66" s="226"/>
      <c r="AE66" s="227"/>
      <c r="AF66" s="192"/>
      <c r="AG66" s="192"/>
      <c r="AH66" s="192"/>
      <c r="AI66" s="192"/>
      <c r="AJ66" s="200"/>
      <c r="AK66" s="225"/>
      <c r="AL66" s="192"/>
      <c r="AM66" s="226"/>
      <c r="AN66" s="227"/>
      <c r="AO66" s="192"/>
      <c r="AP66" s="192"/>
      <c r="AQ66" s="192"/>
      <c r="AR66" s="192"/>
      <c r="AS66" s="200"/>
      <c r="AT66" s="225"/>
      <c r="AU66" s="192"/>
      <c r="AV66" s="226"/>
      <c r="AW66" s="227"/>
      <c r="AX66" s="192"/>
      <c r="AY66" s="192"/>
      <c r="AZ66" s="192"/>
      <c r="BA66" s="192"/>
      <c r="BB66" s="192"/>
      <c r="BC66" s="192"/>
      <c r="BD66" s="192"/>
      <c r="BE66" s="192"/>
      <c r="BF66" s="192"/>
      <c r="BG66" s="192"/>
      <c r="BH66" s="192"/>
      <c r="BI66" s="192"/>
      <c r="BJ66" s="192"/>
      <c r="BK66" s="192"/>
      <c r="BL66" s="192"/>
      <c r="BM66" s="192"/>
      <c r="BN66" s="192"/>
      <c r="BO66" s="192"/>
      <c r="BP66" s="192"/>
      <c r="BQ66" s="192"/>
      <c r="BR66" s="192"/>
      <c r="BS66" s="192"/>
      <c r="BT66" s="192"/>
      <c r="BU66" s="192"/>
      <c r="BV66" s="192"/>
      <c r="BW66" s="192"/>
    </row>
    <row r="67" spans="2:75" s="202" customFormat="1" ht="15.75" customHeight="1">
      <c r="B67" s="307">
        <v>26</v>
      </c>
      <c r="C67" s="231" t="s">
        <v>753</v>
      </c>
      <c r="D67" s="246" t="s">
        <v>645</v>
      </c>
      <c r="E67" s="241">
        <v>1</v>
      </c>
      <c r="F67" s="248"/>
      <c r="G67" s="405"/>
      <c r="H67" s="235">
        <f>E67*G67</f>
        <v>0</v>
      </c>
      <c r="I67" s="249"/>
      <c r="J67" s="192"/>
      <c r="K67" s="192"/>
      <c r="L67" s="192"/>
      <c r="M67" s="192"/>
      <c r="N67" s="192"/>
      <c r="O67" s="192"/>
      <c r="P67" s="192"/>
      <c r="Q67" s="192"/>
      <c r="R67" s="200"/>
      <c r="S67" s="225"/>
      <c r="T67" s="192"/>
      <c r="U67" s="226"/>
      <c r="V67" s="227"/>
      <c r="W67" s="192"/>
      <c r="X67" s="192"/>
      <c r="Y67" s="192"/>
      <c r="Z67" s="192"/>
      <c r="AA67" s="200"/>
      <c r="AB67" s="225"/>
      <c r="AC67" s="192"/>
      <c r="AD67" s="226"/>
      <c r="AE67" s="227"/>
      <c r="AF67" s="192"/>
      <c r="AG67" s="192"/>
      <c r="AH67" s="192"/>
      <c r="AI67" s="192"/>
      <c r="AJ67" s="200"/>
      <c r="AK67" s="225"/>
      <c r="AL67" s="192"/>
      <c r="AM67" s="226"/>
      <c r="AN67" s="227"/>
      <c r="AO67" s="192"/>
      <c r="AP67" s="192"/>
      <c r="AQ67" s="192"/>
      <c r="AR67" s="192"/>
      <c r="AS67" s="200"/>
      <c r="AT67" s="225"/>
      <c r="AU67" s="192"/>
      <c r="AV67" s="226"/>
      <c r="AW67" s="227"/>
      <c r="AX67" s="192"/>
      <c r="AY67" s="192"/>
      <c r="AZ67" s="192"/>
      <c r="BA67" s="192"/>
      <c r="BB67" s="192"/>
      <c r="BC67" s="192"/>
      <c r="BD67" s="192"/>
      <c r="BE67" s="192"/>
      <c r="BF67" s="192"/>
      <c r="BG67" s="192"/>
      <c r="BH67" s="192"/>
      <c r="BI67" s="192"/>
      <c r="BJ67" s="192"/>
      <c r="BK67" s="192"/>
      <c r="BL67" s="192"/>
      <c r="BM67" s="192"/>
      <c r="BN67" s="192"/>
      <c r="BO67" s="192"/>
      <c r="BP67" s="192"/>
      <c r="BQ67" s="192"/>
      <c r="BR67" s="192"/>
      <c r="BS67" s="192"/>
      <c r="BT67" s="192"/>
      <c r="BU67" s="192"/>
      <c r="BV67" s="192"/>
      <c r="BW67" s="192"/>
    </row>
    <row r="68" spans="2:75" s="202" customFormat="1" ht="15.75" customHeight="1">
      <c r="B68" s="307"/>
      <c r="C68" s="437" t="s">
        <v>1420</v>
      </c>
      <c r="D68" s="412" t="s">
        <v>645</v>
      </c>
      <c r="E68" s="433">
        <v>1</v>
      </c>
      <c r="F68" s="248"/>
      <c r="G68" s="405"/>
      <c r="H68" s="235"/>
      <c r="I68" s="249"/>
      <c r="J68" s="192"/>
      <c r="K68" s="192"/>
      <c r="L68" s="192"/>
      <c r="M68" s="192"/>
      <c r="N68" s="192"/>
      <c r="O68" s="192"/>
      <c r="P68" s="192"/>
      <c r="Q68" s="192"/>
      <c r="R68" s="200"/>
      <c r="S68" s="225"/>
      <c r="T68" s="192"/>
      <c r="U68" s="226"/>
      <c r="V68" s="227"/>
      <c r="W68" s="192"/>
      <c r="X68" s="192"/>
      <c r="Y68" s="192"/>
      <c r="Z68" s="192"/>
      <c r="AA68" s="200"/>
      <c r="AB68" s="225"/>
      <c r="AC68" s="192"/>
      <c r="AD68" s="226"/>
      <c r="AE68" s="227"/>
      <c r="AF68" s="192"/>
      <c r="AG68" s="192"/>
      <c r="AH68" s="192"/>
      <c r="AI68" s="192"/>
      <c r="AJ68" s="200"/>
      <c r="AK68" s="225"/>
      <c r="AL68" s="192"/>
      <c r="AM68" s="226"/>
      <c r="AN68" s="227"/>
      <c r="AO68" s="192"/>
      <c r="AP68" s="192"/>
      <c r="AQ68" s="192"/>
      <c r="AR68" s="192"/>
      <c r="AS68" s="200"/>
      <c r="AT68" s="225"/>
      <c r="AU68" s="192"/>
      <c r="AV68" s="226"/>
      <c r="AW68" s="227"/>
      <c r="AX68" s="192"/>
      <c r="AY68" s="192"/>
      <c r="AZ68" s="192"/>
      <c r="BA68" s="192"/>
      <c r="BB68" s="192"/>
      <c r="BC68" s="192"/>
      <c r="BD68" s="192"/>
      <c r="BE68" s="192"/>
      <c r="BF68" s="192"/>
      <c r="BG68" s="192"/>
      <c r="BH68" s="192"/>
      <c r="BI68" s="192"/>
      <c r="BJ68" s="192"/>
      <c r="BK68" s="192"/>
      <c r="BL68" s="192"/>
      <c r="BM68" s="192"/>
      <c r="BN68" s="192"/>
      <c r="BO68" s="192"/>
      <c r="BP68" s="192"/>
      <c r="BQ68" s="192"/>
      <c r="BR68" s="192"/>
      <c r="BS68" s="192"/>
      <c r="BT68" s="192"/>
      <c r="BU68" s="192"/>
      <c r="BV68" s="192"/>
      <c r="BW68" s="192"/>
    </row>
    <row r="69" spans="2:75" s="202" customFormat="1" ht="15.75" customHeight="1">
      <c r="B69" s="307">
        <v>27</v>
      </c>
      <c r="C69" s="231" t="s">
        <v>754</v>
      </c>
      <c r="D69" s="246" t="s">
        <v>645</v>
      </c>
      <c r="E69" s="241">
        <v>14</v>
      </c>
      <c r="F69" s="248"/>
      <c r="G69" s="405"/>
      <c r="H69" s="235">
        <f>E69*G69</f>
        <v>0</v>
      </c>
      <c r="I69" s="249"/>
      <c r="J69" s="192"/>
      <c r="K69" s="192"/>
      <c r="L69" s="192"/>
      <c r="M69" s="192"/>
      <c r="N69" s="192"/>
      <c r="O69" s="192"/>
      <c r="P69" s="192"/>
      <c r="Q69" s="192"/>
      <c r="R69" s="200"/>
      <c r="S69" s="225"/>
      <c r="T69" s="192"/>
      <c r="U69" s="226"/>
      <c r="V69" s="227"/>
      <c r="W69" s="192"/>
      <c r="X69" s="192"/>
      <c r="Y69" s="192"/>
      <c r="Z69" s="192"/>
      <c r="AA69" s="200"/>
      <c r="AB69" s="225"/>
      <c r="AC69" s="192"/>
      <c r="AD69" s="226"/>
      <c r="AE69" s="227"/>
      <c r="AF69" s="192"/>
      <c r="AG69" s="192"/>
      <c r="AH69" s="192"/>
      <c r="AI69" s="192"/>
      <c r="AJ69" s="200"/>
      <c r="AK69" s="225"/>
      <c r="AL69" s="192"/>
      <c r="AM69" s="226"/>
      <c r="AN69" s="227"/>
      <c r="AO69" s="192"/>
      <c r="AP69" s="192"/>
      <c r="AQ69" s="192"/>
      <c r="AR69" s="192"/>
      <c r="AS69" s="200"/>
      <c r="AT69" s="225"/>
      <c r="AU69" s="192"/>
      <c r="AV69" s="226"/>
      <c r="AW69" s="227"/>
      <c r="AX69" s="192"/>
      <c r="AY69" s="192"/>
      <c r="AZ69" s="192"/>
      <c r="BA69" s="192"/>
      <c r="BB69" s="192"/>
      <c r="BC69" s="192"/>
      <c r="BD69" s="192"/>
      <c r="BE69" s="192"/>
      <c r="BF69" s="192"/>
      <c r="BG69" s="192"/>
      <c r="BH69" s="192"/>
      <c r="BI69" s="192"/>
      <c r="BJ69" s="192"/>
      <c r="BK69" s="192"/>
      <c r="BL69" s="192"/>
      <c r="BM69" s="192"/>
      <c r="BN69" s="192"/>
      <c r="BO69" s="192"/>
      <c r="BP69" s="192"/>
      <c r="BQ69" s="192"/>
      <c r="BR69" s="192"/>
      <c r="BS69" s="192"/>
      <c r="BT69" s="192"/>
      <c r="BU69" s="192"/>
      <c r="BV69" s="192"/>
      <c r="BW69" s="192"/>
    </row>
    <row r="70" spans="2:75" s="202" customFormat="1" ht="15.75" customHeight="1">
      <c r="B70" s="307"/>
      <c r="C70" s="437" t="s">
        <v>1405</v>
      </c>
      <c r="D70" s="412" t="s">
        <v>645</v>
      </c>
      <c r="E70" s="433">
        <v>14</v>
      </c>
      <c r="F70" s="248"/>
      <c r="G70" s="405"/>
      <c r="H70" s="235"/>
      <c r="I70" s="249"/>
      <c r="J70" s="192"/>
      <c r="K70" s="192"/>
      <c r="L70" s="192"/>
      <c r="M70" s="192"/>
      <c r="N70" s="192"/>
      <c r="O70" s="192"/>
      <c r="P70" s="192"/>
      <c r="Q70" s="192"/>
      <c r="R70" s="200"/>
      <c r="S70" s="225"/>
      <c r="T70" s="192"/>
      <c r="U70" s="226"/>
      <c r="V70" s="227"/>
      <c r="W70" s="192"/>
      <c r="X70" s="192"/>
      <c r="Y70" s="192"/>
      <c r="Z70" s="192"/>
      <c r="AA70" s="200"/>
      <c r="AB70" s="225"/>
      <c r="AC70" s="192"/>
      <c r="AD70" s="226"/>
      <c r="AE70" s="227"/>
      <c r="AF70" s="192"/>
      <c r="AG70" s="192"/>
      <c r="AH70" s="192"/>
      <c r="AI70" s="192"/>
      <c r="AJ70" s="200"/>
      <c r="AK70" s="225"/>
      <c r="AL70" s="192"/>
      <c r="AM70" s="226"/>
      <c r="AN70" s="227"/>
      <c r="AO70" s="192"/>
      <c r="AP70" s="192"/>
      <c r="AQ70" s="192"/>
      <c r="AR70" s="192"/>
      <c r="AS70" s="200"/>
      <c r="AT70" s="225"/>
      <c r="AU70" s="192"/>
      <c r="AV70" s="226"/>
      <c r="AW70" s="227"/>
      <c r="AX70" s="192"/>
      <c r="AY70" s="192"/>
      <c r="AZ70" s="192"/>
      <c r="BA70" s="192"/>
      <c r="BB70" s="192"/>
      <c r="BC70" s="192"/>
      <c r="BD70" s="192"/>
      <c r="BE70" s="192"/>
      <c r="BF70" s="192"/>
      <c r="BG70" s="192"/>
      <c r="BH70" s="192"/>
      <c r="BI70" s="192"/>
      <c r="BJ70" s="192"/>
      <c r="BK70" s="192"/>
      <c r="BL70" s="192"/>
      <c r="BM70" s="192"/>
      <c r="BN70" s="192"/>
      <c r="BO70" s="192"/>
      <c r="BP70" s="192"/>
      <c r="BQ70" s="192"/>
      <c r="BR70" s="192"/>
      <c r="BS70" s="192"/>
      <c r="BT70" s="192"/>
      <c r="BU70" s="192"/>
      <c r="BV70" s="192"/>
      <c r="BW70" s="192"/>
    </row>
    <row r="71" spans="2:75" s="202" customFormat="1" ht="15.75" customHeight="1">
      <c r="B71" s="307">
        <v>28</v>
      </c>
      <c r="C71" s="231" t="s">
        <v>755</v>
      </c>
      <c r="D71" s="238" t="s">
        <v>645</v>
      </c>
      <c r="E71" s="241">
        <v>15</v>
      </c>
      <c r="F71" s="250"/>
      <c r="G71" s="404"/>
      <c r="H71" s="235">
        <f>E71*G71</f>
        <v>0</v>
      </c>
      <c r="J71" s="192"/>
      <c r="K71" s="192"/>
      <c r="L71" s="192"/>
      <c r="M71" s="192"/>
      <c r="N71" s="192"/>
      <c r="O71" s="192"/>
      <c r="P71" s="192"/>
      <c r="Q71" s="237"/>
      <c r="R71" s="200"/>
      <c r="S71" s="192"/>
      <c r="T71" s="200"/>
      <c r="U71" s="192"/>
      <c r="V71" s="192"/>
      <c r="W71" s="192"/>
      <c r="X71" s="192"/>
      <c r="Y71" s="192"/>
      <c r="Z71" s="237"/>
      <c r="AA71" s="200"/>
      <c r="AB71" s="192"/>
      <c r="AC71" s="200"/>
      <c r="AD71" s="192"/>
      <c r="AE71" s="192"/>
      <c r="AF71" s="192"/>
      <c r="AG71" s="192"/>
      <c r="AH71" s="192"/>
      <c r="AI71" s="192"/>
      <c r="AJ71" s="200"/>
      <c r="AK71" s="192"/>
      <c r="AL71" s="200"/>
      <c r="AM71" s="192"/>
      <c r="AN71" s="192"/>
      <c r="AO71" s="192"/>
      <c r="AP71" s="192"/>
      <c r="AQ71" s="192"/>
      <c r="AR71" s="192"/>
      <c r="AS71" s="192"/>
      <c r="AT71" s="194"/>
      <c r="AU71" s="194"/>
      <c r="AV71" s="194"/>
      <c r="AW71" s="192"/>
      <c r="AX71" s="192"/>
      <c r="AY71" s="192"/>
      <c r="AZ71" s="192"/>
      <c r="BA71" s="192"/>
      <c r="BB71" s="192"/>
      <c r="BC71" s="192"/>
      <c r="BD71" s="192"/>
      <c r="BE71" s="192"/>
      <c r="BF71" s="192"/>
      <c r="BG71" s="192"/>
      <c r="BH71" s="192"/>
      <c r="BI71" s="192"/>
      <c r="BJ71" s="192"/>
      <c r="BK71" s="192"/>
      <c r="BL71" s="192"/>
      <c r="BM71" s="192"/>
      <c r="BN71" s="192"/>
      <c r="BO71" s="192"/>
      <c r="BP71" s="192"/>
      <c r="BQ71" s="192"/>
      <c r="BR71" s="192"/>
      <c r="BS71" s="192"/>
      <c r="BT71" s="192"/>
      <c r="BU71" s="192"/>
      <c r="BV71" s="192"/>
      <c r="BW71" s="192"/>
    </row>
    <row r="72" spans="2:75" s="202" customFormat="1" ht="15.75" customHeight="1">
      <c r="B72" s="307"/>
      <c r="C72" s="437" t="s">
        <v>1419</v>
      </c>
      <c r="D72" s="412" t="s">
        <v>645</v>
      </c>
      <c r="E72" s="433">
        <v>15</v>
      </c>
      <c r="F72" s="250"/>
      <c r="G72" s="404"/>
      <c r="H72" s="235"/>
      <c r="J72" s="192"/>
      <c r="K72" s="192"/>
      <c r="L72" s="192"/>
      <c r="M72" s="192"/>
      <c r="N72" s="192"/>
      <c r="O72" s="192"/>
      <c r="P72" s="192"/>
      <c r="Q72" s="237"/>
      <c r="R72" s="200"/>
      <c r="S72" s="192"/>
      <c r="T72" s="200"/>
      <c r="U72" s="192"/>
      <c r="V72" s="192"/>
      <c r="W72" s="192"/>
      <c r="X72" s="192"/>
      <c r="Y72" s="192"/>
      <c r="Z72" s="237"/>
      <c r="AA72" s="200"/>
      <c r="AB72" s="192"/>
      <c r="AC72" s="200"/>
      <c r="AD72" s="192"/>
      <c r="AE72" s="192"/>
      <c r="AF72" s="192"/>
      <c r="AG72" s="192"/>
      <c r="AH72" s="192"/>
      <c r="AI72" s="192"/>
      <c r="AJ72" s="200"/>
      <c r="AK72" s="192"/>
      <c r="AL72" s="200"/>
      <c r="AM72" s="192"/>
      <c r="AN72" s="192"/>
      <c r="AO72" s="192"/>
      <c r="AP72" s="192"/>
      <c r="AQ72" s="192"/>
      <c r="AR72" s="192"/>
      <c r="AS72" s="192"/>
      <c r="AT72" s="194"/>
      <c r="AU72" s="194"/>
      <c r="AV72" s="194"/>
      <c r="AW72" s="192"/>
      <c r="AX72" s="192"/>
      <c r="AY72" s="192"/>
      <c r="AZ72" s="192"/>
      <c r="BA72" s="192"/>
      <c r="BB72" s="192"/>
      <c r="BC72" s="192"/>
      <c r="BD72" s="192"/>
      <c r="BE72" s="192"/>
      <c r="BF72" s="192"/>
      <c r="BG72" s="192"/>
      <c r="BH72" s="192"/>
      <c r="BI72" s="192"/>
      <c r="BJ72" s="192"/>
      <c r="BK72" s="192"/>
      <c r="BL72" s="192"/>
      <c r="BM72" s="192"/>
      <c r="BN72" s="192"/>
      <c r="BO72" s="192"/>
      <c r="BP72" s="192"/>
      <c r="BQ72" s="192"/>
      <c r="BR72" s="192"/>
      <c r="BS72" s="192"/>
      <c r="BT72" s="192"/>
      <c r="BU72" s="192"/>
      <c r="BV72" s="192"/>
      <c r="BW72" s="192"/>
    </row>
    <row r="73" spans="2:75" s="202" customFormat="1" ht="15.75" customHeight="1">
      <c r="B73" s="307">
        <v>29</v>
      </c>
      <c r="C73" s="231" t="s">
        <v>756</v>
      </c>
      <c r="D73" s="238" t="s">
        <v>645</v>
      </c>
      <c r="E73" s="241">
        <v>2</v>
      </c>
      <c r="F73" s="250"/>
      <c r="G73" s="404"/>
      <c r="H73" s="235">
        <f>E73*G73</f>
        <v>0</v>
      </c>
      <c r="J73" s="192"/>
      <c r="K73" s="192"/>
      <c r="L73" s="192"/>
      <c r="M73" s="192"/>
      <c r="N73" s="192"/>
      <c r="O73" s="192"/>
      <c r="P73" s="192"/>
      <c r="Q73" s="237"/>
      <c r="R73" s="200"/>
      <c r="S73" s="192"/>
      <c r="T73" s="200"/>
      <c r="U73" s="192"/>
      <c r="V73" s="192"/>
      <c r="W73" s="192"/>
      <c r="X73" s="192"/>
      <c r="Y73" s="192"/>
      <c r="Z73" s="237"/>
      <c r="AA73" s="200"/>
      <c r="AB73" s="192"/>
      <c r="AC73" s="200"/>
      <c r="AD73" s="192"/>
      <c r="AE73" s="192"/>
      <c r="AF73" s="192"/>
      <c r="AG73" s="192"/>
      <c r="AH73" s="192"/>
      <c r="AI73" s="192"/>
      <c r="AJ73" s="200"/>
      <c r="AK73" s="192"/>
      <c r="AL73" s="200"/>
      <c r="AM73" s="192"/>
      <c r="AN73" s="192"/>
      <c r="AO73" s="192"/>
      <c r="AP73" s="192"/>
      <c r="AQ73" s="192"/>
      <c r="AR73" s="192"/>
      <c r="AS73" s="192"/>
      <c r="AT73" s="194"/>
      <c r="AU73" s="194"/>
      <c r="AV73" s="194"/>
      <c r="AW73" s="192"/>
      <c r="AX73" s="192"/>
      <c r="AY73" s="192"/>
      <c r="AZ73" s="192"/>
      <c r="BA73" s="192"/>
      <c r="BB73" s="192"/>
      <c r="BC73" s="192"/>
      <c r="BD73" s="192"/>
      <c r="BE73" s="192"/>
      <c r="BF73" s="192"/>
      <c r="BG73" s="192"/>
      <c r="BH73" s="192"/>
      <c r="BI73" s="192"/>
      <c r="BJ73" s="192"/>
      <c r="BK73" s="192"/>
      <c r="BL73" s="192"/>
      <c r="BM73" s="192"/>
      <c r="BN73" s="192"/>
      <c r="BO73" s="192"/>
      <c r="BP73" s="192"/>
      <c r="BQ73" s="192"/>
      <c r="BR73" s="192"/>
      <c r="BS73" s="192"/>
      <c r="BT73" s="192"/>
      <c r="BU73" s="192"/>
      <c r="BV73" s="192"/>
      <c r="BW73" s="192"/>
    </row>
    <row r="74" spans="2:75" s="202" customFormat="1" ht="15.75" customHeight="1">
      <c r="B74" s="307"/>
      <c r="C74" s="437" t="s">
        <v>1418</v>
      </c>
      <c r="D74" s="412" t="s">
        <v>645</v>
      </c>
      <c r="E74" s="433">
        <v>2</v>
      </c>
      <c r="F74" s="250"/>
      <c r="G74" s="404"/>
      <c r="H74" s="235"/>
      <c r="J74" s="192"/>
      <c r="K74" s="192"/>
      <c r="L74" s="192"/>
      <c r="M74" s="192"/>
      <c r="N74" s="192"/>
      <c r="O74" s="192"/>
      <c r="P74" s="192"/>
      <c r="Q74" s="237"/>
      <c r="R74" s="200"/>
      <c r="S74" s="192"/>
      <c r="T74" s="200"/>
      <c r="U74" s="192"/>
      <c r="V74" s="192"/>
      <c r="W74" s="192"/>
      <c r="X74" s="192"/>
      <c r="Y74" s="192"/>
      <c r="Z74" s="237"/>
      <c r="AA74" s="200"/>
      <c r="AB74" s="192"/>
      <c r="AC74" s="200"/>
      <c r="AD74" s="192"/>
      <c r="AE74" s="192"/>
      <c r="AF74" s="192"/>
      <c r="AG74" s="192"/>
      <c r="AH74" s="192"/>
      <c r="AI74" s="192"/>
      <c r="AJ74" s="200"/>
      <c r="AK74" s="192"/>
      <c r="AL74" s="200"/>
      <c r="AM74" s="192"/>
      <c r="AN74" s="192"/>
      <c r="AO74" s="192"/>
      <c r="AP74" s="192"/>
      <c r="AQ74" s="192"/>
      <c r="AR74" s="192"/>
      <c r="AS74" s="192"/>
      <c r="AT74" s="194"/>
      <c r="AU74" s="194"/>
      <c r="AV74" s="194"/>
      <c r="AW74" s="192"/>
      <c r="AX74" s="192"/>
      <c r="AY74" s="192"/>
      <c r="AZ74" s="192"/>
      <c r="BA74" s="192"/>
      <c r="BB74" s="192"/>
      <c r="BC74" s="192"/>
      <c r="BD74" s="192"/>
      <c r="BE74" s="192"/>
      <c r="BF74" s="192"/>
      <c r="BG74" s="192"/>
      <c r="BH74" s="192"/>
      <c r="BI74" s="192"/>
      <c r="BJ74" s="192"/>
      <c r="BK74" s="192"/>
      <c r="BL74" s="192"/>
      <c r="BM74" s="192"/>
      <c r="BN74" s="192"/>
      <c r="BO74" s="192"/>
      <c r="BP74" s="192"/>
      <c r="BQ74" s="192"/>
      <c r="BR74" s="192"/>
      <c r="BS74" s="192"/>
      <c r="BT74" s="192"/>
      <c r="BU74" s="192"/>
      <c r="BV74" s="192"/>
      <c r="BW74" s="192"/>
    </row>
    <row r="75" spans="2:75" s="202" customFormat="1" ht="15.75" customHeight="1">
      <c r="B75" s="307">
        <v>30</v>
      </c>
      <c r="C75" s="231" t="s">
        <v>757</v>
      </c>
      <c r="D75" s="238" t="s">
        <v>645</v>
      </c>
      <c r="E75" s="241">
        <v>6</v>
      </c>
      <c r="F75" s="250"/>
      <c r="G75" s="404"/>
      <c r="H75" s="235">
        <f>E75*G75</f>
        <v>0</v>
      </c>
      <c r="J75" s="192"/>
      <c r="K75" s="192"/>
      <c r="L75" s="192"/>
      <c r="M75" s="192"/>
      <c r="N75" s="192"/>
      <c r="O75" s="192"/>
      <c r="P75" s="192"/>
      <c r="Q75" s="237"/>
      <c r="R75" s="200"/>
      <c r="S75" s="192"/>
      <c r="T75" s="200"/>
      <c r="U75" s="192"/>
      <c r="V75" s="192"/>
      <c r="W75" s="192"/>
      <c r="X75" s="192"/>
      <c r="Y75" s="192"/>
      <c r="Z75" s="237"/>
      <c r="AA75" s="200"/>
      <c r="AB75" s="192"/>
      <c r="AC75" s="200"/>
      <c r="AD75" s="192"/>
      <c r="AE75" s="192"/>
      <c r="AF75" s="192"/>
      <c r="AG75" s="192"/>
      <c r="AH75" s="192"/>
      <c r="AI75" s="192"/>
      <c r="AJ75" s="200"/>
      <c r="AK75" s="192"/>
      <c r="AL75" s="200"/>
      <c r="AM75" s="192"/>
      <c r="AN75" s="192"/>
      <c r="AO75" s="192"/>
      <c r="AP75" s="192"/>
      <c r="AQ75" s="192"/>
      <c r="AR75" s="192"/>
      <c r="AS75" s="192"/>
      <c r="AT75" s="194"/>
      <c r="AU75" s="194"/>
      <c r="AV75" s="194"/>
      <c r="AW75" s="192"/>
      <c r="AX75" s="192"/>
      <c r="AY75" s="192"/>
      <c r="AZ75" s="192"/>
      <c r="BA75" s="192"/>
      <c r="BB75" s="192"/>
      <c r="BC75" s="192"/>
      <c r="BD75" s="192"/>
      <c r="BE75" s="192"/>
      <c r="BF75" s="192"/>
      <c r="BG75" s="192"/>
      <c r="BH75" s="192"/>
      <c r="BI75" s="192"/>
      <c r="BJ75" s="192"/>
      <c r="BK75" s="192"/>
      <c r="BL75" s="192"/>
      <c r="BM75" s="192"/>
      <c r="BN75" s="192"/>
      <c r="BO75" s="192"/>
      <c r="BP75" s="192"/>
      <c r="BQ75" s="192"/>
      <c r="BR75" s="192"/>
      <c r="BS75" s="192"/>
      <c r="BT75" s="192"/>
      <c r="BU75" s="192"/>
      <c r="BV75" s="192"/>
      <c r="BW75" s="192"/>
    </row>
    <row r="76" spans="2:75" s="202" customFormat="1" ht="15.75" customHeight="1">
      <c r="B76" s="441"/>
      <c r="C76" s="437" t="s">
        <v>1409</v>
      </c>
      <c r="D76" s="412" t="s">
        <v>645</v>
      </c>
      <c r="E76" s="433">
        <v>6</v>
      </c>
      <c r="F76" s="250"/>
      <c r="G76" s="404"/>
      <c r="H76" s="235"/>
      <c r="J76" s="192"/>
      <c r="K76" s="192"/>
      <c r="L76" s="192"/>
      <c r="M76" s="192"/>
      <c r="N76" s="192"/>
      <c r="O76" s="192"/>
      <c r="P76" s="192"/>
      <c r="Q76" s="237"/>
      <c r="R76" s="200"/>
      <c r="S76" s="192"/>
      <c r="T76" s="200"/>
      <c r="U76" s="192"/>
      <c r="V76" s="192"/>
      <c r="W76" s="192"/>
      <c r="X76" s="192"/>
      <c r="Y76" s="192"/>
      <c r="Z76" s="237"/>
      <c r="AA76" s="200"/>
      <c r="AB76" s="192"/>
      <c r="AC76" s="200"/>
      <c r="AD76" s="192"/>
      <c r="AE76" s="192"/>
      <c r="AF76" s="192"/>
      <c r="AG76" s="192"/>
      <c r="AH76" s="192"/>
      <c r="AI76" s="192"/>
      <c r="AJ76" s="200"/>
      <c r="AK76" s="192"/>
      <c r="AL76" s="200"/>
      <c r="AM76" s="192"/>
      <c r="AN76" s="192"/>
      <c r="AO76" s="192"/>
      <c r="AP76" s="192"/>
      <c r="AQ76" s="192"/>
      <c r="AR76" s="192"/>
      <c r="AS76" s="192"/>
      <c r="AT76" s="194"/>
      <c r="AU76" s="194"/>
      <c r="AV76" s="194"/>
      <c r="AW76" s="192"/>
      <c r="AX76" s="192"/>
      <c r="AY76" s="192"/>
      <c r="AZ76" s="192"/>
      <c r="BA76" s="192"/>
      <c r="BB76" s="192"/>
      <c r="BC76" s="192"/>
      <c r="BD76" s="192"/>
      <c r="BE76" s="192"/>
      <c r="BF76" s="192"/>
      <c r="BG76" s="192"/>
      <c r="BH76" s="192"/>
      <c r="BI76" s="192"/>
      <c r="BJ76" s="192"/>
      <c r="BK76" s="192"/>
      <c r="BL76" s="192"/>
      <c r="BM76" s="192"/>
      <c r="BN76" s="192"/>
      <c r="BO76" s="192"/>
      <c r="BP76" s="192"/>
      <c r="BQ76" s="192"/>
      <c r="BR76" s="192"/>
      <c r="BS76" s="192"/>
      <c r="BT76" s="192"/>
      <c r="BU76" s="192"/>
      <c r="BV76" s="192"/>
      <c r="BW76" s="192"/>
    </row>
    <row r="77" spans="2:70" s="202" customFormat="1" ht="15.75" customHeight="1">
      <c r="B77" s="7"/>
      <c r="C77" s="231"/>
      <c r="D77" s="238"/>
      <c r="E77" s="251"/>
      <c r="F77" s="250"/>
      <c r="G77" s="404"/>
      <c r="H77" s="235"/>
      <c r="I77" s="192"/>
      <c r="J77" s="192"/>
      <c r="K77" s="192"/>
      <c r="L77" s="237"/>
      <c r="M77" s="200"/>
      <c r="N77" s="192"/>
      <c r="O77" s="200"/>
      <c r="P77" s="192"/>
      <c r="Q77" s="192"/>
      <c r="R77" s="192"/>
      <c r="S77" s="192"/>
      <c r="T77" s="192"/>
      <c r="U77" s="237"/>
      <c r="V77" s="200"/>
      <c r="W77" s="192"/>
      <c r="X77" s="200"/>
      <c r="Y77" s="192"/>
      <c r="Z77" s="192"/>
      <c r="AA77" s="192"/>
      <c r="AB77" s="192"/>
      <c r="AC77" s="192"/>
      <c r="AD77" s="192"/>
      <c r="AE77" s="200"/>
      <c r="AF77" s="192"/>
      <c r="AG77" s="200"/>
      <c r="AH77" s="192"/>
      <c r="AI77" s="192"/>
      <c r="AJ77" s="192"/>
      <c r="AK77" s="192"/>
      <c r="AL77" s="192"/>
      <c r="AM77" s="192"/>
      <c r="AN77" s="192"/>
      <c r="AO77" s="194"/>
      <c r="AP77" s="194"/>
      <c r="AQ77" s="194"/>
      <c r="AR77" s="192"/>
      <c r="AS77" s="192"/>
      <c r="AT77" s="192"/>
      <c r="AU77" s="192"/>
      <c r="AV77" s="192"/>
      <c r="AW77" s="192"/>
      <c r="AX77" s="192"/>
      <c r="AY77" s="192"/>
      <c r="AZ77" s="192"/>
      <c r="BA77" s="192"/>
      <c r="BB77" s="192"/>
      <c r="BC77" s="192"/>
      <c r="BD77" s="192"/>
      <c r="BE77" s="192"/>
      <c r="BF77" s="192"/>
      <c r="BG77" s="192"/>
      <c r="BH77" s="192"/>
      <c r="BI77" s="192"/>
      <c r="BJ77" s="192"/>
      <c r="BK77" s="192"/>
      <c r="BL77" s="192"/>
      <c r="BM77" s="192"/>
      <c r="BN77" s="192"/>
      <c r="BO77" s="192"/>
      <c r="BP77" s="192"/>
      <c r="BQ77" s="192"/>
      <c r="BR77" s="192"/>
    </row>
    <row r="78" spans="2:70" s="202" customFormat="1" ht="15.75" customHeight="1">
      <c r="B78" s="219"/>
      <c r="C78" s="220" t="s">
        <v>758</v>
      </c>
      <c r="D78" s="221"/>
      <c r="E78" s="222"/>
      <c r="F78" s="244"/>
      <c r="G78" s="405"/>
      <c r="H78" s="235"/>
      <c r="I78" s="192"/>
      <c r="J78" s="192"/>
      <c r="K78" s="192"/>
      <c r="L78" s="237"/>
      <c r="M78" s="200"/>
      <c r="N78" s="192"/>
      <c r="O78" s="200"/>
      <c r="P78" s="192"/>
      <c r="Q78" s="192"/>
      <c r="R78" s="192"/>
      <c r="S78" s="192"/>
      <c r="T78" s="192"/>
      <c r="U78" s="237"/>
      <c r="V78" s="200"/>
      <c r="W78" s="192"/>
      <c r="X78" s="200"/>
      <c r="Y78" s="192"/>
      <c r="Z78" s="192"/>
      <c r="AA78" s="192"/>
      <c r="AB78" s="192"/>
      <c r="AC78" s="192"/>
      <c r="AD78" s="192"/>
      <c r="AE78" s="200"/>
      <c r="AF78" s="192"/>
      <c r="AG78" s="200"/>
      <c r="AH78" s="192"/>
      <c r="AI78" s="192"/>
      <c r="AJ78" s="192"/>
      <c r="AK78" s="192"/>
      <c r="AL78" s="192"/>
      <c r="AM78" s="192"/>
      <c r="AN78" s="192"/>
      <c r="AO78" s="194"/>
      <c r="AP78" s="194"/>
      <c r="AQ78" s="194"/>
      <c r="AR78" s="192"/>
      <c r="AS78" s="192"/>
      <c r="AT78" s="192"/>
      <c r="AU78" s="192"/>
      <c r="AV78" s="192"/>
      <c r="AW78" s="192"/>
      <c r="AX78" s="192"/>
      <c r="AY78" s="192"/>
      <c r="AZ78" s="192"/>
      <c r="BA78" s="192"/>
      <c r="BB78" s="192"/>
      <c r="BC78" s="192"/>
      <c r="BD78" s="192"/>
      <c r="BE78" s="192"/>
      <c r="BF78" s="192"/>
      <c r="BG78" s="192"/>
      <c r="BH78" s="192"/>
      <c r="BI78" s="192"/>
      <c r="BJ78" s="192"/>
      <c r="BK78" s="192"/>
      <c r="BL78" s="192"/>
      <c r="BM78" s="192"/>
      <c r="BN78" s="192"/>
      <c r="BO78" s="192"/>
      <c r="BP78" s="192"/>
      <c r="BQ78" s="192"/>
      <c r="BR78" s="192"/>
    </row>
    <row r="79" spans="2:70" s="202" customFormat="1" ht="31.5" customHeight="1">
      <c r="B79" s="230">
        <v>31</v>
      </c>
      <c r="C79" s="253" t="s">
        <v>759</v>
      </c>
      <c r="D79" s="238" t="s">
        <v>645</v>
      </c>
      <c r="E79" s="251">
        <v>16</v>
      </c>
      <c r="F79" s="250"/>
      <c r="G79" s="404"/>
      <c r="H79" s="235">
        <f>E79*G79</f>
        <v>0</v>
      </c>
      <c r="I79" s="192"/>
      <c r="J79" s="192"/>
      <c r="K79" s="204"/>
      <c r="L79" s="192"/>
      <c r="M79" s="192"/>
      <c r="N79" s="192"/>
      <c r="O79" s="192"/>
      <c r="P79" s="192"/>
      <c r="Q79" s="192"/>
      <c r="R79" s="192"/>
      <c r="S79" s="200"/>
      <c r="T79" s="204"/>
      <c r="U79" s="192"/>
      <c r="V79" s="192"/>
      <c r="W79" s="192"/>
      <c r="X79" s="192"/>
      <c r="Y79" s="192"/>
      <c r="Z79" s="192"/>
      <c r="AA79" s="192"/>
      <c r="AB79" s="192"/>
      <c r="AC79" s="192"/>
      <c r="AD79" s="192"/>
      <c r="AE79" s="192"/>
      <c r="AF79" s="192"/>
      <c r="AG79" s="192"/>
      <c r="AH79" s="192"/>
      <c r="AI79" s="192"/>
      <c r="AJ79" s="192"/>
      <c r="AK79" s="192"/>
      <c r="AL79" s="192"/>
      <c r="AM79" s="192"/>
      <c r="AN79" s="192"/>
      <c r="AO79" s="192"/>
      <c r="AP79" s="192"/>
      <c r="AQ79" s="192"/>
      <c r="AR79" s="192"/>
      <c r="AS79" s="192"/>
      <c r="AT79" s="192"/>
      <c r="AU79" s="192"/>
      <c r="AV79" s="192"/>
      <c r="AW79" s="192"/>
      <c r="AX79" s="192"/>
      <c r="AY79" s="192"/>
      <c r="AZ79" s="192"/>
      <c r="BA79" s="192"/>
      <c r="BB79" s="192"/>
      <c r="BC79" s="192"/>
      <c r="BD79" s="192"/>
      <c r="BE79" s="192"/>
      <c r="BF79" s="192"/>
      <c r="BG79" s="192"/>
      <c r="BH79" s="192"/>
      <c r="BI79" s="192"/>
      <c r="BJ79" s="192"/>
      <c r="BK79" s="192"/>
      <c r="BL79" s="192"/>
      <c r="BM79" s="192"/>
      <c r="BN79" s="192"/>
      <c r="BO79" s="192"/>
      <c r="BP79" s="192"/>
      <c r="BQ79" s="192"/>
      <c r="BR79" s="192"/>
    </row>
    <row r="80" spans="2:70" s="202" customFormat="1" ht="15">
      <c r="B80" s="230"/>
      <c r="C80" s="437" t="s">
        <v>1423</v>
      </c>
      <c r="D80" s="412" t="s">
        <v>645</v>
      </c>
      <c r="E80" s="433">
        <v>16</v>
      </c>
      <c r="F80" s="250"/>
      <c r="G80" s="404"/>
      <c r="H80" s="235"/>
      <c r="I80" s="192"/>
      <c r="J80" s="192"/>
      <c r="K80" s="204"/>
      <c r="L80" s="192"/>
      <c r="M80" s="192"/>
      <c r="N80" s="192"/>
      <c r="O80" s="192"/>
      <c r="P80" s="192"/>
      <c r="Q80" s="192"/>
      <c r="R80" s="192"/>
      <c r="S80" s="200"/>
      <c r="T80" s="204"/>
      <c r="U80" s="192"/>
      <c r="V80" s="192"/>
      <c r="W80" s="192"/>
      <c r="X80" s="192"/>
      <c r="Y80" s="192"/>
      <c r="Z80" s="192"/>
      <c r="AA80" s="192"/>
      <c r="AB80" s="192"/>
      <c r="AC80" s="192"/>
      <c r="AD80" s="192"/>
      <c r="AE80" s="192"/>
      <c r="AF80" s="192"/>
      <c r="AG80" s="192"/>
      <c r="AH80" s="192"/>
      <c r="AI80" s="192"/>
      <c r="AJ80" s="192"/>
      <c r="AK80" s="192"/>
      <c r="AL80" s="192"/>
      <c r="AM80" s="192"/>
      <c r="AN80" s="192"/>
      <c r="AO80" s="192"/>
      <c r="AP80" s="192"/>
      <c r="AQ80" s="192"/>
      <c r="AR80" s="192"/>
      <c r="AS80" s="192"/>
      <c r="AT80" s="192"/>
      <c r="AU80" s="192"/>
      <c r="AV80" s="192"/>
      <c r="AW80" s="192"/>
      <c r="AX80" s="192"/>
      <c r="AY80" s="192"/>
      <c r="AZ80" s="192"/>
      <c r="BA80" s="192"/>
      <c r="BB80" s="192"/>
      <c r="BC80" s="192"/>
      <c r="BD80" s="192"/>
      <c r="BE80" s="192"/>
      <c r="BF80" s="192"/>
      <c r="BG80" s="192"/>
      <c r="BH80" s="192"/>
      <c r="BI80" s="192"/>
      <c r="BJ80" s="192"/>
      <c r="BK80" s="192"/>
      <c r="BL80" s="192"/>
      <c r="BM80" s="192"/>
      <c r="BN80" s="192"/>
      <c r="BO80" s="192"/>
      <c r="BP80" s="192"/>
      <c r="BQ80" s="192"/>
      <c r="BR80" s="192"/>
    </row>
    <row r="81" spans="2:70" s="202" customFormat="1" ht="48" customHeight="1">
      <c r="B81" s="230">
        <v>32</v>
      </c>
      <c r="C81" s="253" t="s">
        <v>760</v>
      </c>
      <c r="D81" s="238" t="s">
        <v>645</v>
      </c>
      <c r="E81" s="251">
        <v>2</v>
      </c>
      <c r="F81" s="250"/>
      <c r="G81" s="404"/>
      <c r="H81" s="235">
        <f>E81*G81</f>
        <v>0</v>
      </c>
      <c r="I81" s="192"/>
      <c r="J81" s="192"/>
      <c r="K81" s="192"/>
      <c r="L81" s="237"/>
      <c r="M81" s="200"/>
      <c r="N81" s="192"/>
      <c r="O81" s="200"/>
      <c r="P81" s="192"/>
      <c r="Q81" s="192"/>
      <c r="R81" s="192"/>
      <c r="S81" s="192"/>
      <c r="T81" s="192"/>
      <c r="U81" s="237"/>
      <c r="V81" s="200"/>
      <c r="W81" s="192"/>
      <c r="X81" s="200"/>
      <c r="Y81" s="192"/>
      <c r="Z81" s="192"/>
      <c r="AA81" s="192"/>
      <c r="AB81" s="192"/>
      <c r="AC81" s="192"/>
      <c r="AD81" s="192"/>
      <c r="AE81" s="200"/>
      <c r="AF81" s="192"/>
      <c r="AG81" s="200"/>
      <c r="AH81" s="192"/>
      <c r="AI81" s="192"/>
      <c r="AJ81" s="192"/>
      <c r="AK81" s="192"/>
      <c r="AL81" s="192"/>
      <c r="AM81" s="192"/>
      <c r="AN81" s="192"/>
      <c r="AO81" s="194"/>
      <c r="AP81" s="194"/>
      <c r="AQ81" s="194"/>
      <c r="AR81" s="192"/>
      <c r="AS81" s="192"/>
      <c r="AT81" s="192"/>
      <c r="AU81" s="192"/>
      <c r="AV81" s="192"/>
      <c r="AW81" s="192"/>
      <c r="AX81" s="192"/>
      <c r="AY81" s="192"/>
      <c r="AZ81" s="192"/>
      <c r="BA81" s="192"/>
      <c r="BB81" s="192"/>
      <c r="BC81" s="192"/>
      <c r="BD81" s="192"/>
      <c r="BE81" s="192"/>
      <c r="BF81" s="192"/>
      <c r="BG81" s="192"/>
      <c r="BH81" s="192"/>
      <c r="BI81" s="192"/>
      <c r="BJ81" s="192"/>
      <c r="BK81" s="192"/>
      <c r="BL81" s="192"/>
      <c r="BM81" s="192"/>
      <c r="BN81" s="192"/>
      <c r="BO81" s="192"/>
      <c r="BP81" s="192"/>
      <c r="BQ81" s="192"/>
      <c r="BR81" s="192"/>
    </row>
    <row r="82" spans="2:70" s="202" customFormat="1" ht="15">
      <c r="B82" s="230"/>
      <c r="C82" s="437" t="s">
        <v>1418</v>
      </c>
      <c r="D82" s="412" t="s">
        <v>645</v>
      </c>
      <c r="E82" s="433">
        <v>2</v>
      </c>
      <c r="F82" s="250"/>
      <c r="G82" s="404"/>
      <c r="H82" s="235"/>
      <c r="I82" s="192"/>
      <c r="J82" s="192"/>
      <c r="K82" s="192"/>
      <c r="L82" s="237"/>
      <c r="M82" s="200"/>
      <c r="N82" s="192"/>
      <c r="O82" s="200"/>
      <c r="P82" s="192"/>
      <c r="Q82" s="192"/>
      <c r="R82" s="192"/>
      <c r="S82" s="192"/>
      <c r="T82" s="192"/>
      <c r="U82" s="237"/>
      <c r="V82" s="200"/>
      <c r="W82" s="192"/>
      <c r="X82" s="200"/>
      <c r="Y82" s="192"/>
      <c r="Z82" s="192"/>
      <c r="AA82" s="192"/>
      <c r="AB82" s="192"/>
      <c r="AC82" s="192"/>
      <c r="AD82" s="192"/>
      <c r="AE82" s="200"/>
      <c r="AF82" s="192"/>
      <c r="AG82" s="200"/>
      <c r="AH82" s="192"/>
      <c r="AI82" s="192"/>
      <c r="AJ82" s="192"/>
      <c r="AK82" s="192"/>
      <c r="AL82" s="192"/>
      <c r="AM82" s="192"/>
      <c r="AN82" s="192"/>
      <c r="AO82" s="194"/>
      <c r="AP82" s="194"/>
      <c r="AQ82" s="194"/>
      <c r="AR82" s="192"/>
      <c r="AS82" s="192"/>
      <c r="AT82" s="192"/>
      <c r="AU82" s="192"/>
      <c r="AV82" s="192"/>
      <c r="AW82" s="192"/>
      <c r="AX82" s="192"/>
      <c r="AY82" s="192"/>
      <c r="AZ82" s="192"/>
      <c r="BA82" s="192"/>
      <c r="BB82" s="192"/>
      <c r="BC82" s="192"/>
      <c r="BD82" s="192"/>
      <c r="BE82" s="192"/>
      <c r="BF82" s="192"/>
      <c r="BG82" s="192"/>
      <c r="BH82" s="192"/>
      <c r="BI82" s="192"/>
      <c r="BJ82" s="192"/>
      <c r="BK82" s="192"/>
      <c r="BL82" s="192"/>
      <c r="BM82" s="192"/>
      <c r="BN82" s="192"/>
      <c r="BO82" s="192"/>
      <c r="BP82" s="192"/>
      <c r="BQ82" s="192"/>
      <c r="BR82" s="192"/>
    </row>
    <row r="83" spans="2:70" s="202" customFormat="1" ht="31.5" customHeight="1">
      <c r="B83" s="230">
        <v>33</v>
      </c>
      <c r="C83" s="253" t="s">
        <v>761</v>
      </c>
      <c r="D83" s="238" t="s">
        <v>645</v>
      </c>
      <c r="E83" s="251">
        <v>6</v>
      </c>
      <c r="F83" s="250"/>
      <c r="G83" s="404"/>
      <c r="H83" s="235">
        <f>E83*G83</f>
        <v>0</v>
      </c>
      <c r="I83" s="192"/>
      <c r="J83" s="192"/>
      <c r="K83" s="204"/>
      <c r="L83" s="192"/>
      <c r="M83" s="192"/>
      <c r="N83" s="192"/>
      <c r="O83" s="192"/>
      <c r="P83" s="192"/>
      <c r="Q83" s="192"/>
      <c r="R83" s="192"/>
      <c r="S83" s="200"/>
      <c r="T83" s="204"/>
      <c r="U83" s="192"/>
      <c r="V83" s="192"/>
      <c r="W83" s="192"/>
      <c r="X83" s="192"/>
      <c r="Y83" s="192"/>
      <c r="Z83" s="192"/>
      <c r="AA83" s="192"/>
      <c r="AB83" s="192"/>
      <c r="AC83" s="192"/>
      <c r="AD83" s="192"/>
      <c r="AE83" s="192"/>
      <c r="AF83" s="192"/>
      <c r="AG83" s="192"/>
      <c r="AH83" s="192"/>
      <c r="AI83" s="192"/>
      <c r="AJ83" s="192"/>
      <c r="AK83" s="192"/>
      <c r="AL83" s="192"/>
      <c r="AM83" s="192"/>
      <c r="AN83" s="192"/>
      <c r="AO83" s="192"/>
      <c r="AP83" s="192"/>
      <c r="AQ83" s="192"/>
      <c r="AR83" s="192"/>
      <c r="AS83" s="192"/>
      <c r="AT83" s="192"/>
      <c r="AU83" s="192"/>
      <c r="AV83" s="192"/>
      <c r="AW83" s="192"/>
      <c r="AX83" s="192"/>
      <c r="AY83" s="192"/>
      <c r="AZ83" s="192"/>
      <c r="BA83" s="192"/>
      <c r="BB83" s="192"/>
      <c r="BC83" s="192"/>
      <c r="BD83" s="192"/>
      <c r="BE83" s="192"/>
      <c r="BF83" s="192"/>
      <c r="BG83" s="192"/>
      <c r="BH83" s="192"/>
      <c r="BI83" s="192"/>
      <c r="BJ83" s="192"/>
      <c r="BK83" s="192"/>
      <c r="BL83" s="192"/>
      <c r="BM83" s="192"/>
      <c r="BN83" s="192"/>
      <c r="BO83" s="192"/>
      <c r="BP83" s="192"/>
      <c r="BQ83" s="192"/>
      <c r="BR83" s="192"/>
    </row>
    <row r="84" spans="2:70" s="202" customFormat="1" ht="15">
      <c r="B84" s="230"/>
      <c r="C84" s="437" t="s">
        <v>1409</v>
      </c>
      <c r="D84" s="412" t="s">
        <v>645</v>
      </c>
      <c r="E84" s="433">
        <v>6</v>
      </c>
      <c r="F84" s="250"/>
      <c r="G84" s="404"/>
      <c r="H84" s="235"/>
      <c r="I84" s="192"/>
      <c r="J84" s="192"/>
      <c r="K84" s="204"/>
      <c r="L84" s="192"/>
      <c r="M84" s="192"/>
      <c r="N84" s="192"/>
      <c r="O84" s="192"/>
      <c r="P84" s="192"/>
      <c r="Q84" s="192"/>
      <c r="R84" s="192"/>
      <c r="S84" s="200"/>
      <c r="T84" s="204"/>
      <c r="U84" s="192"/>
      <c r="V84" s="192"/>
      <c r="W84" s="192"/>
      <c r="X84" s="192"/>
      <c r="Y84" s="192"/>
      <c r="Z84" s="192"/>
      <c r="AA84" s="192"/>
      <c r="AB84" s="192"/>
      <c r="AC84" s="192"/>
      <c r="AD84" s="192"/>
      <c r="AE84" s="192"/>
      <c r="AF84" s="192"/>
      <c r="AG84" s="192"/>
      <c r="AH84" s="192"/>
      <c r="AI84" s="192"/>
      <c r="AJ84" s="192"/>
      <c r="AK84" s="192"/>
      <c r="AL84" s="192"/>
      <c r="AM84" s="192"/>
      <c r="AN84" s="192"/>
      <c r="AO84" s="192"/>
      <c r="AP84" s="192"/>
      <c r="AQ84" s="192"/>
      <c r="AR84" s="192"/>
      <c r="AS84" s="192"/>
      <c r="AT84" s="192"/>
      <c r="AU84" s="192"/>
      <c r="AV84" s="192"/>
      <c r="AW84" s="192"/>
      <c r="AX84" s="192"/>
      <c r="AY84" s="192"/>
      <c r="AZ84" s="192"/>
      <c r="BA84" s="192"/>
      <c r="BB84" s="192"/>
      <c r="BC84" s="192"/>
      <c r="BD84" s="192"/>
      <c r="BE84" s="192"/>
      <c r="BF84" s="192"/>
      <c r="BG84" s="192"/>
      <c r="BH84" s="192"/>
      <c r="BI84" s="192"/>
      <c r="BJ84" s="192"/>
      <c r="BK84" s="192"/>
      <c r="BL84" s="192"/>
      <c r="BM84" s="192"/>
      <c r="BN84" s="192"/>
      <c r="BO84" s="192"/>
      <c r="BP84" s="192"/>
      <c r="BQ84" s="192"/>
      <c r="BR84" s="192"/>
    </row>
    <row r="85" spans="2:70" s="202" customFormat="1" ht="15.75" customHeight="1">
      <c r="B85" s="230">
        <v>34</v>
      </c>
      <c r="C85" s="253" t="s">
        <v>762</v>
      </c>
      <c r="D85" s="238" t="s">
        <v>645</v>
      </c>
      <c r="E85" s="251">
        <v>11</v>
      </c>
      <c r="F85" s="250"/>
      <c r="G85" s="404"/>
      <c r="H85" s="235">
        <f>E85*G85</f>
        <v>0</v>
      </c>
      <c r="I85" s="192"/>
      <c r="J85" s="192"/>
      <c r="K85" s="200"/>
      <c r="L85" s="225"/>
      <c r="M85" s="192"/>
      <c r="N85" s="192"/>
      <c r="O85" s="192"/>
      <c r="P85" s="192"/>
      <c r="Q85" s="192"/>
      <c r="R85" s="192"/>
      <c r="S85" s="192"/>
      <c r="T85" s="200"/>
      <c r="U85" s="225"/>
      <c r="V85" s="192"/>
      <c r="W85" s="192"/>
      <c r="X85" s="192"/>
      <c r="Y85" s="192"/>
      <c r="Z85" s="192"/>
      <c r="AA85" s="192"/>
      <c r="AB85" s="192"/>
      <c r="AC85" s="192"/>
      <c r="AD85" s="192"/>
      <c r="AE85" s="192"/>
      <c r="AF85" s="192"/>
      <c r="AG85" s="192"/>
      <c r="AH85" s="192"/>
      <c r="AI85" s="192"/>
      <c r="AJ85" s="192"/>
      <c r="AK85" s="192"/>
      <c r="AL85" s="192"/>
      <c r="AM85" s="192"/>
      <c r="AN85" s="192"/>
      <c r="AO85" s="192"/>
      <c r="AP85" s="192"/>
      <c r="AQ85" s="192"/>
      <c r="AR85" s="192"/>
      <c r="AS85" s="192"/>
      <c r="AT85" s="192"/>
      <c r="AU85" s="192"/>
      <c r="AV85" s="192"/>
      <c r="AW85" s="192"/>
      <c r="AX85" s="192"/>
      <c r="AY85" s="192"/>
      <c r="AZ85" s="192"/>
      <c r="BA85" s="192"/>
      <c r="BB85" s="192"/>
      <c r="BC85" s="192"/>
      <c r="BD85" s="192"/>
      <c r="BE85" s="192"/>
      <c r="BF85" s="192"/>
      <c r="BG85" s="192"/>
      <c r="BH85" s="192"/>
      <c r="BI85" s="192"/>
      <c r="BJ85" s="192"/>
      <c r="BK85" s="192"/>
      <c r="BL85" s="192"/>
      <c r="BM85" s="192"/>
      <c r="BN85" s="192"/>
      <c r="BO85" s="192"/>
      <c r="BP85" s="192"/>
      <c r="BQ85" s="192"/>
      <c r="BR85" s="192"/>
    </row>
    <row r="86" spans="2:70" s="202" customFormat="1" ht="15.75" customHeight="1">
      <c r="B86" s="230"/>
      <c r="C86" s="437" t="s">
        <v>1424</v>
      </c>
      <c r="D86" s="412" t="s">
        <v>645</v>
      </c>
      <c r="E86" s="433">
        <v>11</v>
      </c>
      <c r="F86" s="250"/>
      <c r="G86" s="404"/>
      <c r="H86" s="235"/>
      <c r="I86" s="192"/>
      <c r="J86" s="192"/>
      <c r="K86" s="200"/>
      <c r="L86" s="225"/>
      <c r="M86" s="192"/>
      <c r="N86" s="192"/>
      <c r="O86" s="192"/>
      <c r="P86" s="192"/>
      <c r="Q86" s="192"/>
      <c r="R86" s="192"/>
      <c r="S86" s="192"/>
      <c r="T86" s="200"/>
      <c r="U86" s="225"/>
      <c r="V86" s="192"/>
      <c r="W86" s="192"/>
      <c r="X86" s="192"/>
      <c r="Y86" s="192"/>
      <c r="Z86" s="192"/>
      <c r="AA86" s="192"/>
      <c r="AB86" s="192"/>
      <c r="AC86" s="192"/>
      <c r="AD86" s="192"/>
      <c r="AE86" s="192"/>
      <c r="AF86" s="192"/>
      <c r="AG86" s="192"/>
      <c r="AH86" s="192"/>
      <c r="AI86" s="192"/>
      <c r="AJ86" s="192"/>
      <c r="AK86" s="192"/>
      <c r="AL86" s="192"/>
      <c r="AM86" s="192"/>
      <c r="AN86" s="192"/>
      <c r="AO86" s="192"/>
      <c r="AP86" s="192"/>
      <c r="AQ86" s="192"/>
      <c r="AR86" s="192"/>
      <c r="AS86" s="192"/>
      <c r="AT86" s="192"/>
      <c r="AU86" s="192"/>
      <c r="AV86" s="192"/>
      <c r="AW86" s="192"/>
      <c r="AX86" s="192"/>
      <c r="AY86" s="192"/>
      <c r="AZ86" s="192"/>
      <c r="BA86" s="192"/>
      <c r="BB86" s="192"/>
      <c r="BC86" s="192"/>
      <c r="BD86" s="192"/>
      <c r="BE86" s="192"/>
      <c r="BF86" s="192"/>
      <c r="BG86" s="192"/>
      <c r="BH86" s="192"/>
      <c r="BI86" s="192"/>
      <c r="BJ86" s="192"/>
      <c r="BK86" s="192"/>
      <c r="BL86" s="192"/>
      <c r="BM86" s="192"/>
      <c r="BN86" s="192"/>
      <c r="BO86" s="192"/>
      <c r="BP86" s="192"/>
      <c r="BQ86" s="192"/>
      <c r="BR86" s="192"/>
    </row>
    <row r="87" spans="2:70" s="202" customFormat="1" ht="15.75" customHeight="1">
      <c r="B87" s="230">
        <v>35</v>
      </c>
      <c r="C87" s="253" t="s">
        <v>763</v>
      </c>
      <c r="D87" s="238" t="s">
        <v>645</v>
      </c>
      <c r="E87" s="251">
        <v>2</v>
      </c>
      <c r="F87" s="250"/>
      <c r="G87" s="404"/>
      <c r="H87" s="235">
        <f>E87*G87</f>
        <v>0</v>
      </c>
      <c r="I87" s="192"/>
      <c r="J87" s="192"/>
      <c r="K87" s="192"/>
      <c r="L87" s="192"/>
      <c r="M87" s="192"/>
      <c r="N87" s="192"/>
      <c r="O87" s="192"/>
      <c r="P87" s="192"/>
      <c r="Q87" s="192"/>
      <c r="R87" s="192"/>
      <c r="S87" s="236"/>
      <c r="T87" s="192"/>
      <c r="U87" s="192"/>
      <c r="V87" s="192"/>
      <c r="W87" s="192"/>
      <c r="X87" s="192"/>
      <c r="Y87" s="192"/>
      <c r="Z87" s="192"/>
      <c r="AA87" s="192"/>
      <c r="AB87" s="192"/>
      <c r="AC87" s="192"/>
      <c r="AD87" s="192"/>
      <c r="AE87" s="192"/>
      <c r="AF87" s="192"/>
      <c r="AG87" s="192"/>
      <c r="AH87" s="192"/>
      <c r="AI87" s="192"/>
      <c r="AJ87" s="192"/>
      <c r="AK87" s="192"/>
      <c r="AL87" s="192"/>
      <c r="AM87" s="192"/>
      <c r="AN87" s="192"/>
      <c r="AO87" s="192"/>
      <c r="AP87" s="192"/>
      <c r="AQ87" s="192"/>
      <c r="AR87" s="192"/>
      <c r="AS87" s="192"/>
      <c r="AT87" s="192"/>
      <c r="AU87" s="192"/>
      <c r="AV87" s="192"/>
      <c r="AW87" s="192"/>
      <c r="AX87" s="192"/>
      <c r="AY87" s="192"/>
      <c r="AZ87" s="192"/>
      <c r="BA87" s="192"/>
      <c r="BB87" s="192"/>
      <c r="BC87" s="192"/>
      <c r="BD87" s="192"/>
      <c r="BE87" s="192"/>
      <c r="BF87" s="192"/>
      <c r="BG87" s="192"/>
      <c r="BH87" s="192"/>
      <c r="BI87" s="192"/>
      <c r="BJ87" s="192"/>
      <c r="BK87" s="192"/>
      <c r="BL87" s="192"/>
      <c r="BM87" s="192"/>
      <c r="BN87" s="192"/>
      <c r="BO87" s="192"/>
      <c r="BP87" s="192"/>
      <c r="BQ87" s="192"/>
      <c r="BR87" s="192"/>
    </row>
    <row r="88" spans="2:70" s="202" customFormat="1" ht="15.75" customHeight="1">
      <c r="B88" s="230"/>
      <c r="C88" s="437" t="s">
        <v>1418</v>
      </c>
      <c r="D88" s="412" t="s">
        <v>645</v>
      </c>
      <c r="E88" s="433">
        <v>2</v>
      </c>
      <c r="F88" s="250"/>
      <c r="G88" s="404"/>
      <c r="H88" s="235"/>
      <c r="I88" s="192"/>
      <c r="J88" s="192"/>
      <c r="K88" s="192"/>
      <c r="L88" s="192"/>
      <c r="M88" s="192"/>
      <c r="N88" s="192"/>
      <c r="O88" s="192"/>
      <c r="P88" s="192"/>
      <c r="Q88" s="192"/>
      <c r="R88" s="192"/>
      <c r="S88" s="236"/>
      <c r="T88" s="192"/>
      <c r="U88" s="192"/>
      <c r="V88" s="192"/>
      <c r="W88" s="192"/>
      <c r="X88" s="192"/>
      <c r="Y88" s="192"/>
      <c r="Z88" s="192"/>
      <c r="AA88" s="192"/>
      <c r="AB88" s="192"/>
      <c r="AC88" s="192"/>
      <c r="AD88" s="192"/>
      <c r="AE88" s="192"/>
      <c r="AF88" s="192"/>
      <c r="AG88" s="192"/>
      <c r="AH88" s="192"/>
      <c r="AI88" s="192"/>
      <c r="AJ88" s="192"/>
      <c r="AK88" s="192"/>
      <c r="AL88" s="192"/>
      <c r="AM88" s="192"/>
      <c r="AN88" s="192"/>
      <c r="AO88" s="192"/>
      <c r="AP88" s="192"/>
      <c r="AQ88" s="192"/>
      <c r="AR88" s="192"/>
      <c r="AS88" s="192"/>
      <c r="AT88" s="192"/>
      <c r="AU88" s="192"/>
      <c r="AV88" s="192"/>
      <c r="AW88" s="192"/>
      <c r="AX88" s="192"/>
      <c r="AY88" s="192"/>
      <c r="AZ88" s="192"/>
      <c r="BA88" s="192"/>
      <c r="BB88" s="192"/>
      <c r="BC88" s="192"/>
      <c r="BD88" s="192"/>
      <c r="BE88" s="192"/>
      <c r="BF88" s="192"/>
      <c r="BG88" s="192"/>
      <c r="BH88" s="192"/>
      <c r="BI88" s="192"/>
      <c r="BJ88" s="192"/>
      <c r="BK88" s="192"/>
      <c r="BL88" s="192"/>
      <c r="BM88" s="192"/>
      <c r="BN88" s="192"/>
      <c r="BO88" s="192"/>
      <c r="BP88" s="192"/>
      <c r="BQ88" s="192"/>
      <c r="BR88" s="192"/>
    </row>
    <row r="89" spans="2:70" s="202" customFormat="1" ht="15.75" customHeight="1">
      <c r="B89" s="230">
        <v>36</v>
      </c>
      <c r="C89" s="253" t="s">
        <v>764</v>
      </c>
      <c r="D89" s="238" t="s">
        <v>645</v>
      </c>
      <c r="E89" s="251">
        <v>1</v>
      </c>
      <c r="F89" s="250"/>
      <c r="G89" s="404"/>
      <c r="H89" s="235">
        <f>E89*G89</f>
        <v>0</v>
      </c>
      <c r="I89" s="192"/>
      <c r="J89" s="192"/>
      <c r="K89" s="192"/>
      <c r="L89" s="192"/>
      <c r="M89" s="192"/>
      <c r="N89" s="192"/>
      <c r="O89" s="192"/>
      <c r="P89" s="192"/>
      <c r="Q89" s="192"/>
      <c r="R89" s="192"/>
      <c r="S89" s="236"/>
      <c r="T89" s="192"/>
      <c r="U89" s="192"/>
      <c r="V89" s="192"/>
      <c r="W89" s="192"/>
      <c r="X89" s="192"/>
      <c r="Y89" s="192"/>
      <c r="Z89" s="192"/>
      <c r="AA89" s="192"/>
      <c r="AB89" s="192"/>
      <c r="AC89" s="192"/>
      <c r="AD89" s="192"/>
      <c r="AE89" s="192"/>
      <c r="AF89" s="192"/>
      <c r="AG89" s="192"/>
      <c r="AH89" s="192"/>
      <c r="AI89" s="192"/>
      <c r="AJ89" s="192"/>
      <c r="AK89" s="192"/>
      <c r="AL89" s="192"/>
      <c r="AM89" s="192"/>
      <c r="AN89" s="192"/>
      <c r="AO89" s="192"/>
      <c r="AP89" s="192"/>
      <c r="AQ89" s="192"/>
      <c r="AR89" s="192"/>
      <c r="AS89" s="192"/>
      <c r="AT89" s="192"/>
      <c r="AU89" s="192"/>
      <c r="AV89" s="192"/>
      <c r="AW89" s="192"/>
      <c r="AX89" s="192"/>
      <c r="AY89" s="192"/>
      <c r="AZ89" s="192"/>
      <c r="BA89" s="192"/>
      <c r="BB89" s="192"/>
      <c r="BC89" s="192"/>
      <c r="BD89" s="192"/>
      <c r="BE89" s="192"/>
      <c r="BF89" s="192"/>
      <c r="BG89" s="192"/>
      <c r="BH89" s="192"/>
      <c r="BI89" s="192"/>
      <c r="BJ89" s="192"/>
      <c r="BK89" s="192"/>
      <c r="BL89" s="192"/>
      <c r="BM89" s="192"/>
      <c r="BN89" s="192"/>
      <c r="BO89" s="192"/>
      <c r="BP89" s="192"/>
      <c r="BQ89" s="192"/>
      <c r="BR89" s="192"/>
    </row>
    <row r="90" spans="2:70" s="202" customFormat="1" ht="15.75" customHeight="1">
      <c r="B90" s="230"/>
      <c r="C90" s="437" t="s">
        <v>1420</v>
      </c>
      <c r="D90" s="412" t="s">
        <v>645</v>
      </c>
      <c r="E90" s="433">
        <v>1</v>
      </c>
      <c r="F90" s="250"/>
      <c r="G90" s="404"/>
      <c r="H90" s="235"/>
      <c r="I90" s="192"/>
      <c r="J90" s="192"/>
      <c r="K90" s="192"/>
      <c r="L90" s="192"/>
      <c r="M90" s="192"/>
      <c r="N90" s="192"/>
      <c r="O90" s="192"/>
      <c r="P90" s="192"/>
      <c r="Q90" s="192"/>
      <c r="R90" s="192"/>
      <c r="S90" s="236"/>
      <c r="T90" s="192"/>
      <c r="U90" s="192"/>
      <c r="V90" s="192"/>
      <c r="W90" s="192"/>
      <c r="X90" s="192"/>
      <c r="Y90" s="192"/>
      <c r="Z90" s="192"/>
      <c r="AA90" s="192"/>
      <c r="AB90" s="192"/>
      <c r="AC90" s="192"/>
      <c r="AD90" s="192"/>
      <c r="AE90" s="192"/>
      <c r="AF90" s="192"/>
      <c r="AG90" s="192"/>
      <c r="AH90" s="192"/>
      <c r="AI90" s="192"/>
      <c r="AJ90" s="192"/>
      <c r="AK90" s="192"/>
      <c r="AL90" s="192"/>
      <c r="AM90" s="192"/>
      <c r="AN90" s="192"/>
      <c r="AO90" s="192"/>
      <c r="AP90" s="192"/>
      <c r="AQ90" s="192"/>
      <c r="AR90" s="192"/>
      <c r="AS90" s="192"/>
      <c r="AT90" s="192"/>
      <c r="AU90" s="192"/>
      <c r="AV90" s="192"/>
      <c r="AW90" s="192"/>
      <c r="AX90" s="192"/>
      <c r="AY90" s="192"/>
      <c r="AZ90" s="192"/>
      <c r="BA90" s="192"/>
      <c r="BB90" s="192"/>
      <c r="BC90" s="192"/>
      <c r="BD90" s="192"/>
      <c r="BE90" s="192"/>
      <c r="BF90" s="192"/>
      <c r="BG90" s="192"/>
      <c r="BH90" s="192"/>
      <c r="BI90" s="192"/>
      <c r="BJ90" s="192"/>
      <c r="BK90" s="192"/>
      <c r="BL90" s="192"/>
      <c r="BM90" s="192"/>
      <c r="BN90" s="192"/>
      <c r="BO90" s="192"/>
      <c r="BP90" s="192"/>
      <c r="BQ90" s="192"/>
      <c r="BR90" s="192"/>
    </row>
    <row r="91" spans="2:70" s="202" customFormat="1" ht="15.75" customHeight="1">
      <c r="B91" s="230">
        <v>37</v>
      </c>
      <c r="C91" s="253" t="s">
        <v>765</v>
      </c>
      <c r="D91" s="238" t="s">
        <v>645</v>
      </c>
      <c r="E91" s="251">
        <v>2</v>
      </c>
      <c r="F91" s="250"/>
      <c r="G91" s="404"/>
      <c r="H91" s="235">
        <f>E91*G91</f>
        <v>0</v>
      </c>
      <c r="I91" s="192"/>
      <c r="J91" s="192"/>
      <c r="K91" s="192"/>
      <c r="L91" s="192"/>
      <c r="M91" s="192"/>
      <c r="N91" s="192"/>
      <c r="O91" s="192"/>
      <c r="P91" s="192"/>
      <c r="Q91" s="192"/>
      <c r="R91" s="192"/>
      <c r="S91" s="236"/>
      <c r="T91" s="192"/>
      <c r="U91" s="192"/>
      <c r="V91" s="192"/>
      <c r="W91" s="192"/>
      <c r="X91" s="192"/>
      <c r="Y91" s="192"/>
      <c r="Z91" s="192"/>
      <c r="AA91" s="192"/>
      <c r="AB91" s="192"/>
      <c r="AC91" s="192"/>
      <c r="AD91" s="192"/>
      <c r="AE91" s="192"/>
      <c r="AF91" s="192"/>
      <c r="AG91" s="192"/>
      <c r="AH91" s="192"/>
      <c r="AI91" s="192"/>
      <c r="AJ91" s="192"/>
      <c r="AK91" s="192"/>
      <c r="AL91" s="192"/>
      <c r="AM91" s="192"/>
      <c r="AN91" s="192"/>
      <c r="AO91" s="192"/>
      <c r="AP91" s="192"/>
      <c r="AQ91" s="192"/>
      <c r="AR91" s="192"/>
      <c r="AS91" s="192"/>
      <c r="AT91" s="192"/>
      <c r="AU91" s="192"/>
      <c r="AV91" s="192"/>
      <c r="AW91" s="192"/>
      <c r="AX91" s="192"/>
      <c r="AY91" s="192"/>
      <c r="AZ91" s="192"/>
      <c r="BA91" s="192"/>
      <c r="BB91" s="192"/>
      <c r="BC91" s="192"/>
      <c r="BD91" s="192"/>
      <c r="BE91" s="192"/>
      <c r="BF91" s="192"/>
      <c r="BG91" s="192"/>
      <c r="BH91" s="192"/>
      <c r="BI91" s="192"/>
      <c r="BJ91" s="192"/>
      <c r="BK91" s="192"/>
      <c r="BL91" s="192"/>
      <c r="BM91" s="192"/>
      <c r="BN91" s="192"/>
      <c r="BO91" s="192"/>
      <c r="BP91" s="192"/>
      <c r="BQ91" s="192"/>
      <c r="BR91" s="192"/>
    </row>
    <row r="92" spans="2:70" s="202" customFormat="1" ht="15.75" customHeight="1">
      <c r="B92" s="230"/>
      <c r="C92" s="437" t="s">
        <v>1418</v>
      </c>
      <c r="D92" s="412" t="s">
        <v>645</v>
      </c>
      <c r="E92" s="433">
        <v>2</v>
      </c>
      <c r="F92" s="250"/>
      <c r="G92" s="404"/>
      <c r="H92" s="235"/>
      <c r="I92" s="192"/>
      <c r="J92" s="192"/>
      <c r="K92" s="192"/>
      <c r="L92" s="192"/>
      <c r="M92" s="192"/>
      <c r="N92" s="192"/>
      <c r="O92" s="192"/>
      <c r="P92" s="192"/>
      <c r="Q92" s="192"/>
      <c r="R92" s="192"/>
      <c r="S92" s="236"/>
      <c r="T92" s="192"/>
      <c r="U92" s="192"/>
      <c r="V92" s="192"/>
      <c r="W92" s="192"/>
      <c r="X92" s="192"/>
      <c r="Y92" s="192"/>
      <c r="Z92" s="192"/>
      <c r="AA92" s="192"/>
      <c r="AB92" s="192"/>
      <c r="AC92" s="192"/>
      <c r="AD92" s="192"/>
      <c r="AE92" s="192"/>
      <c r="AF92" s="192"/>
      <c r="AG92" s="192"/>
      <c r="AH92" s="192"/>
      <c r="AI92" s="192"/>
      <c r="AJ92" s="192"/>
      <c r="AK92" s="192"/>
      <c r="AL92" s="192"/>
      <c r="AM92" s="192"/>
      <c r="AN92" s="192"/>
      <c r="AO92" s="192"/>
      <c r="AP92" s="192"/>
      <c r="AQ92" s="192"/>
      <c r="AR92" s="192"/>
      <c r="AS92" s="192"/>
      <c r="AT92" s="192"/>
      <c r="AU92" s="192"/>
      <c r="AV92" s="192"/>
      <c r="AW92" s="192"/>
      <c r="AX92" s="192"/>
      <c r="AY92" s="192"/>
      <c r="AZ92" s="192"/>
      <c r="BA92" s="192"/>
      <c r="BB92" s="192"/>
      <c r="BC92" s="192"/>
      <c r="BD92" s="192"/>
      <c r="BE92" s="192"/>
      <c r="BF92" s="192"/>
      <c r="BG92" s="192"/>
      <c r="BH92" s="192"/>
      <c r="BI92" s="192"/>
      <c r="BJ92" s="192"/>
      <c r="BK92" s="192"/>
      <c r="BL92" s="192"/>
      <c r="BM92" s="192"/>
      <c r="BN92" s="192"/>
      <c r="BO92" s="192"/>
      <c r="BP92" s="192"/>
      <c r="BQ92" s="192"/>
      <c r="BR92" s="192"/>
    </row>
    <row r="93" spans="2:70" s="202" customFormat="1" ht="15.75" customHeight="1">
      <c r="B93" s="230">
        <v>38</v>
      </c>
      <c r="C93" s="253" t="s">
        <v>766</v>
      </c>
      <c r="D93" s="238" t="s">
        <v>645</v>
      </c>
      <c r="E93" s="251">
        <v>2</v>
      </c>
      <c r="F93" s="250"/>
      <c r="G93" s="404"/>
      <c r="H93" s="235">
        <f>E93*G93</f>
        <v>0</v>
      </c>
      <c r="I93" s="192"/>
      <c r="J93" s="192"/>
      <c r="K93" s="192"/>
      <c r="L93" s="192"/>
      <c r="M93" s="192"/>
      <c r="N93" s="192"/>
      <c r="O93" s="192"/>
      <c r="P93" s="192"/>
      <c r="Q93" s="192"/>
      <c r="R93" s="192"/>
      <c r="S93" s="236"/>
      <c r="T93" s="192"/>
      <c r="U93" s="192"/>
      <c r="V93" s="192"/>
      <c r="W93" s="192"/>
      <c r="X93" s="192"/>
      <c r="Y93" s="192"/>
      <c r="Z93" s="192"/>
      <c r="AA93" s="192"/>
      <c r="AB93" s="192"/>
      <c r="AC93" s="192"/>
      <c r="AD93" s="192"/>
      <c r="AE93" s="192"/>
      <c r="AF93" s="192"/>
      <c r="AG93" s="192"/>
      <c r="AH93" s="192"/>
      <c r="AI93" s="192"/>
      <c r="AJ93" s="192"/>
      <c r="AK93" s="192"/>
      <c r="AL93" s="192"/>
      <c r="AM93" s="192"/>
      <c r="AN93" s="192"/>
      <c r="AO93" s="192"/>
      <c r="AP93" s="192"/>
      <c r="AQ93" s="192"/>
      <c r="AR93" s="192"/>
      <c r="AS93" s="192"/>
      <c r="AT93" s="192"/>
      <c r="AU93" s="192"/>
      <c r="AV93" s="192"/>
      <c r="AW93" s="192"/>
      <c r="AX93" s="192"/>
      <c r="AY93" s="192"/>
      <c r="AZ93" s="192"/>
      <c r="BA93" s="192"/>
      <c r="BB93" s="192"/>
      <c r="BC93" s="192"/>
      <c r="BD93" s="192"/>
      <c r="BE93" s="192"/>
      <c r="BF93" s="192"/>
      <c r="BG93" s="192"/>
      <c r="BH93" s="192"/>
      <c r="BI93" s="192"/>
      <c r="BJ93" s="192"/>
      <c r="BK93" s="192"/>
      <c r="BL93" s="192"/>
      <c r="BM93" s="192"/>
      <c r="BN93" s="192"/>
      <c r="BO93" s="192"/>
      <c r="BP93" s="192"/>
      <c r="BQ93" s="192"/>
      <c r="BR93" s="192"/>
    </row>
    <row r="94" spans="2:75" s="202" customFormat="1" ht="15.75" customHeight="1">
      <c r="B94" s="252"/>
      <c r="C94" s="437" t="s">
        <v>1418</v>
      </c>
      <c r="D94" s="412" t="s">
        <v>645</v>
      </c>
      <c r="E94" s="433">
        <v>2</v>
      </c>
      <c r="F94" s="250"/>
      <c r="G94" s="404"/>
      <c r="H94" s="235"/>
      <c r="I94" s="8"/>
      <c r="J94" s="192"/>
      <c r="K94" s="192"/>
      <c r="L94" s="192"/>
      <c r="M94" s="192"/>
      <c r="N94" s="192"/>
      <c r="O94" s="236"/>
      <c r="P94" s="192"/>
      <c r="Q94" s="192"/>
      <c r="R94" s="192"/>
      <c r="S94" s="192"/>
      <c r="T94" s="192"/>
      <c r="U94" s="192"/>
      <c r="V94" s="192"/>
      <c r="W94" s="192"/>
      <c r="X94" s="236"/>
      <c r="Y94" s="192"/>
      <c r="Z94" s="192"/>
      <c r="AA94" s="192"/>
      <c r="AB94" s="192"/>
      <c r="AC94" s="192"/>
      <c r="AD94" s="192"/>
      <c r="AE94" s="192"/>
      <c r="AF94" s="192"/>
      <c r="AG94" s="192"/>
      <c r="AH94" s="192"/>
      <c r="AI94" s="192"/>
      <c r="AJ94" s="192"/>
      <c r="AK94" s="192"/>
      <c r="AL94" s="192"/>
      <c r="AM94" s="192"/>
      <c r="AN94" s="192"/>
      <c r="AO94" s="192"/>
      <c r="AP94" s="192"/>
      <c r="AQ94" s="192"/>
      <c r="AR94" s="192"/>
      <c r="AS94" s="192"/>
      <c r="AT94" s="192"/>
      <c r="AU94" s="192"/>
      <c r="AV94" s="192"/>
      <c r="AW94" s="192"/>
      <c r="AX94" s="192"/>
      <c r="AY94" s="192"/>
      <c r="AZ94" s="192"/>
      <c r="BA94" s="192"/>
      <c r="BB94" s="192"/>
      <c r="BC94" s="192"/>
      <c r="BD94" s="192"/>
      <c r="BE94" s="192"/>
      <c r="BF94" s="192"/>
      <c r="BG94" s="192"/>
      <c r="BH94" s="192"/>
      <c r="BI94" s="192"/>
      <c r="BJ94" s="192"/>
      <c r="BK94" s="192"/>
      <c r="BL94" s="192"/>
      <c r="BM94" s="192"/>
      <c r="BN94" s="192"/>
      <c r="BO94" s="192"/>
      <c r="BP94" s="192"/>
      <c r="BQ94" s="192"/>
      <c r="BR94" s="192"/>
      <c r="BS94" s="192"/>
      <c r="BT94" s="192"/>
      <c r="BU94" s="192"/>
      <c r="BV94" s="192"/>
      <c r="BW94" s="192"/>
    </row>
    <row r="95" spans="2:75" s="202" customFormat="1" ht="15.75" customHeight="1">
      <c r="B95" s="252"/>
      <c r="C95" s="254"/>
      <c r="D95" s="238"/>
      <c r="E95" s="251"/>
      <c r="F95" s="250"/>
      <c r="G95" s="404"/>
      <c r="H95" s="235"/>
      <c r="I95" s="8"/>
      <c r="J95" s="192"/>
      <c r="K95" s="192"/>
      <c r="L95" s="192"/>
      <c r="M95" s="192"/>
      <c r="N95" s="192"/>
      <c r="O95" s="236"/>
      <c r="P95" s="192"/>
      <c r="Q95" s="192"/>
      <c r="R95" s="192"/>
      <c r="S95" s="192"/>
      <c r="T95" s="192"/>
      <c r="U95" s="192"/>
      <c r="V95" s="192"/>
      <c r="W95" s="192"/>
      <c r="X95" s="236"/>
      <c r="Y95" s="192"/>
      <c r="Z95" s="192"/>
      <c r="AA95" s="192"/>
      <c r="AB95" s="192"/>
      <c r="AC95" s="192"/>
      <c r="AD95" s="192"/>
      <c r="AE95" s="192"/>
      <c r="AF95" s="192"/>
      <c r="AG95" s="192"/>
      <c r="AH95" s="192"/>
      <c r="AI95" s="192"/>
      <c r="AJ95" s="192"/>
      <c r="AK95" s="192"/>
      <c r="AL95" s="192"/>
      <c r="AM95" s="192"/>
      <c r="AN95" s="192"/>
      <c r="AO95" s="192"/>
      <c r="AP95" s="192"/>
      <c r="AQ95" s="192"/>
      <c r="AR95" s="192"/>
      <c r="AS95" s="192"/>
      <c r="AT95" s="192"/>
      <c r="AU95" s="192"/>
      <c r="AV95" s="192"/>
      <c r="AW95" s="192"/>
      <c r="AX95" s="192"/>
      <c r="AY95" s="192"/>
      <c r="AZ95" s="192"/>
      <c r="BA95" s="192"/>
      <c r="BB95" s="192"/>
      <c r="BC95" s="192"/>
      <c r="BD95" s="192"/>
      <c r="BE95" s="192"/>
      <c r="BF95" s="192"/>
      <c r="BG95" s="192"/>
      <c r="BH95" s="192"/>
      <c r="BI95" s="192"/>
      <c r="BJ95" s="192"/>
      <c r="BK95" s="192"/>
      <c r="BL95" s="192"/>
      <c r="BM95" s="192"/>
      <c r="BN95" s="192"/>
      <c r="BO95" s="192"/>
      <c r="BP95" s="192"/>
      <c r="BQ95" s="192"/>
      <c r="BR95" s="192"/>
      <c r="BS95" s="192"/>
      <c r="BT95" s="192"/>
      <c r="BU95" s="192"/>
      <c r="BV95" s="192"/>
      <c r="BW95" s="192"/>
    </row>
    <row r="96" spans="2:75" s="202" customFormat="1" ht="15.75" customHeight="1">
      <c r="B96" s="219"/>
      <c r="C96" s="220" t="s">
        <v>767</v>
      </c>
      <c r="D96" s="221"/>
      <c r="E96" s="251"/>
      <c r="F96" s="244"/>
      <c r="G96" s="405"/>
      <c r="H96" s="235"/>
      <c r="I96" s="211"/>
      <c r="J96" s="192"/>
      <c r="K96" s="192"/>
      <c r="L96" s="192"/>
      <c r="M96" s="192"/>
      <c r="N96" s="192"/>
      <c r="O96" s="192"/>
      <c r="P96" s="192"/>
      <c r="Q96" s="192"/>
      <c r="R96" s="192"/>
      <c r="S96" s="192"/>
      <c r="T96" s="192"/>
      <c r="U96" s="192"/>
      <c r="V96" s="192"/>
      <c r="W96" s="192"/>
      <c r="X96" s="192"/>
      <c r="Y96" s="192"/>
      <c r="Z96" s="192"/>
      <c r="AA96" s="192"/>
      <c r="AB96" s="192"/>
      <c r="AC96" s="192"/>
      <c r="AD96" s="192"/>
      <c r="AE96" s="192"/>
      <c r="AF96" s="192"/>
      <c r="AG96" s="192"/>
      <c r="AH96" s="192"/>
      <c r="AI96" s="192"/>
      <c r="AJ96" s="192"/>
      <c r="AK96" s="192"/>
      <c r="AL96" s="192"/>
      <c r="AM96" s="192"/>
      <c r="AN96" s="192"/>
      <c r="AO96" s="192"/>
      <c r="AP96" s="192"/>
      <c r="AQ96" s="192"/>
      <c r="AR96" s="192"/>
      <c r="AS96" s="192"/>
      <c r="AT96" s="194"/>
      <c r="AU96" s="194"/>
      <c r="AV96" s="194"/>
      <c r="AW96" s="192"/>
      <c r="AX96" s="192"/>
      <c r="AY96" s="192"/>
      <c r="AZ96" s="192"/>
      <c r="BA96" s="192"/>
      <c r="BB96" s="192"/>
      <c r="BC96" s="192"/>
      <c r="BD96" s="192"/>
      <c r="BE96" s="192"/>
      <c r="BF96" s="192"/>
      <c r="BG96" s="192"/>
      <c r="BH96" s="192"/>
      <c r="BI96" s="192"/>
      <c r="BJ96" s="192"/>
      <c r="BK96" s="192"/>
      <c r="BL96" s="192"/>
      <c r="BM96" s="192"/>
      <c r="BN96" s="192"/>
      <c r="BO96" s="192"/>
      <c r="BP96" s="192"/>
      <c r="BQ96" s="192"/>
      <c r="BR96" s="192"/>
      <c r="BS96" s="192"/>
      <c r="BT96" s="192"/>
      <c r="BU96" s="192"/>
      <c r="BV96" s="192"/>
      <c r="BW96" s="192"/>
    </row>
    <row r="97" spans="2:70" s="202" customFormat="1" ht="31.5" customHeight="1">
      <c r="B97" s="230">
        <v>39</v>
      </c>
      <c r="C97" s="253" t="s">
        <v>768</v>
      </c>
      <c r="D97" s="238" t="s">
        <v>769</v>
      </c>
      <c r="E97" s="251">
        <v>1</v>
      </c>
      <c r="F97" s="255" t="s">
        <v>770</v>
      </c>
      <c r="G97" s="404"/>
      <c r="H97" s="235">
        <f>E97*G97</f>
        <v>0</v>
      </c>
      <c r="I97" s="192"/>
      <c r="J97" s="192"/>
      <c r="K97" s="204"/>
      <c r="L97" s="192"/>
      <c r="M97" s="192"/>
      <c r="N97" s="192"/>
      <c r="O97" s="192"/>
      <c r="P97" s="192"/>
      <c r="Q97" s="192"/>
      <c r="R97" s="192"/>
      <c r="S97" s="200"/>
      <c r="T97" s="204"/>
      <c r="U97" s="192"/>
      <c r="V97" s="192"/>
      <c r="W97" s="192"/>
      <c r="X97" s="192"/>
      <c r="Y97" s="192"/>
      <c r="Z97" s="192"/>
      <c r="AA97" s="192"/>
      <c r="AB97" s="192"/>
      <c r="AC97" s="192"/>
      <c r="AD97" s="192"/>
      <c r="AE97" s="192"/>
      <c r="AF97" s="192"/>
      <c r="AG97" s="192"/>
      <c r="AH97" s="192"/>
      <c r="AI97" s="192"/>
      <c r="AJ97" s="192"/>
      <c r="AK97" s="192"/>
      <c r="AL97" s="192"/>
      <c r="AM97" s="192"/>
      <c r="AN97" s="192"/>
      <c r="AO97" s="192"/>
      <c r="AP97" s="192"/>
      <c r="AQ97" s="192"/>
      <c r="AR97" s="192"/>
      <c r="AS97" s="192"/>
      <c r="AT97" s="192"/>
      <c r="AU97" s="192"/>
      <c r="AV97" s="192"/>
      <c r="AW97" s="192"/>
      <c r="AX97" s="192"/>
      <c r="AY97" s="192"/>
      <c r="AZ97" s="192"/>
      <c r="BA97" s="192"/>
      <c r="BB97" s="192"/>
      <c r="BC97" s="192"/>
      <c r="BD97" s="192"/>
      <c r="BE97" s="192"/>
      <c r="BF97" s="192"/>
      <c r="BG97" s="192"/>
      <c r="BH97" s="192"/>
      <c r="BI97" s="192"/>
      <c r="BJ97" s="192"/>
      <c r="BK97" s="192"/>
      <c r="BL97" s="192"/>
      <c r="BM97" s="192"/>
      <c r="BN97" s="192"/>
      <c r="BO97" s="192"/>
      <c r="BP97" s="192"/>
      <c r="BQ97" s="192"/>
      <c r="BR97" s="192"/>
    </row>
    <row r="98" spans="2:70" s="202" customFormat="1" ht="31.5" customHeight="1">
      <c r="B98" s="230"/>
      <c r="C98" s="437" t="s">
        <v>1420</v>
      </c>
      <c r="D98" s="412" t="s">
        <v>769</v>
      </c>
      <c r="E98" s="433">
        <v>1</v>
      </c>
      <c r="F98" s="255"/>
      <c r="G98" s="404"/>
      <c r="H98" s="235"/>
      <c r="I98" s="192"/>
      <c r="J98" s="192"/>
      <c r="K98" s="204"/>
      <c r="L98" s="192"/>
      <c r="M98" s="192"/>
      <c r="N98" s="192"/>
      <c r="O98" s="192"/>
      <c r="P98" s="192"/>
      <c r="Q98" s="192"/>
      <c r="R98" s="192"/>
      <c r="S98" s="200"/>
      <c r="T98" s="204"/>
      <c r="U98" s="192"/>
      <c r="V98" s="192"/>
      <c r="W98" s="192"/>
      <c r="X98" s="192"/>
      <c r="Y98" s="192"/>
      <c r="Z98" s="192"/>
      <c r="AA98" s="192"/>
      <c r="AB98" s="192"/>
      <c r="AC98" s="192"/>
      <c r="AD98" s="192"/>
      <c r="AE98" s="192"/>
      <c r="AF98" s="192"/>
      <c r="AG98" s="192"/>
      <c r="AH98" s="192"/>
      <c r="AI98" s="192"/>
      <c r="AJ98" s="192"/>
      <c r="AK98" s="192"/>
      <c r="AL98" s="192"/>
      <c r="AM98" s="192"/>
      <c r="AN98" s="192"/>
      <c r="AO98" s="192"/>
      <c r="AP98" s="192"/>
      <c r="AQ98" s="192"/>
      <c r="AR98" s="192"/>
      <c r="AS98" s="192"/>
      <c r="AT98" s="192"/>
      <c r="AU98" s="192"/>
      <c r="AV98" s="192"/>
      <c r="AW98" s="192"/>
      <c r="AX98" s="192"/>
      <c r="AY98" s="192"/>
      <c r="AZ98" s="192"/>
      <c r="BA98" s="192"/>
      <c r="BB98" s="192"/>
      <c r="BC98" s="192"/>
      <c r="BD98" s="192"/>
      <c r="BE98" s="192"/>
      <c r="BF98" s="192"/>
      <c r="BG98" s="192"/>
      <c r="BH98" s="192"/>
      <c r="BI98" s="192"/>
      <c r="BJ98" s="192"/>
      <c r="BK98" s="192"/>
      <c r="BL98" s="192"/>
      <c r="BM98" s="192"/>
      <c r="BN98" s="192"/>
      <c r="BO98" s="192"/>
      <c r="BP98" s="192"/>
      <c r="BQ98" s="192"/>
      <c r="BR98" s="192"/>
    </row>
    <row r="99" spans="2:70" s="202" customFormat="1" ht="31.5" customHeight="1">
      <c r="B99" s="230">
        <v>40</v>
      </c>
      <c r="C99" s="253" t="s">
        <v>771</v>
      </c>
      <c r="D99" s="238" t="s">
        <v>697</v>
      </c>
      <c r="E99" s="251">
        <v>1</v>
      </c>
      <c r="F99" s="255"/>
      <c r="G99" s="404"/>
      <c r="H99" s="235">
        <f>E99*G99</f>
        <v>0</v>
      </c>
      <c r="I99" s="192"/>
      <c r="J99" s="192"/>
      <c r="K99" s="204"/>
      <c r="L99" s="192"/>
      <c r="M99" s="192"/>
      <c r="N99" s="192"/>
      <c r="O99" s="192"/>
      <c r="P99" s="192"/>
      <c r="Q99" s="192"/>
      <c r="R99" s="192"/>
      <c r="S99" s="200"/>
      <c r="T99" s="204"/>
      <c r="U99" s="192"/>
      <c r="V99" s="192"/>
      <c r="W99" s="192"/>
      <c r="X99" s="192"/>
      <c r="Y99" s="192"/>
      <c r="Z99" s="192"/>
      <c r="AA99" s="192"/>
      <c r="AB99" s="192"/>
      <c r="AC99" s="192"/>
      <c r="AD99" s="192"/>
      <c r="AE99" s="192"/>
      <c r="AF99" s="192"/>
      <c r="AG99" s="192"/>
      <c r="AH99" s="192"/>
      <c r="AI99" s="192"/>
      <c r="AJ99" s="192"/>
      <c r="AK99" s="192"/>
      <c r="AL99" s="192"/>
      <c r="AM99" s="192"/>
      <c r="AN99" s="192"/>
      <c r="AO99" s="192"/>
      <c r="AP99" s="192"/>
      <c r="AQ99" s="192"/>
      <c r="AR99" s="192"/>
      <c r="AS99" s="192"/>
      <c r="AT99" s="192"/>
      <c r="AU99" s="192"/>
      <c r="AV99" s="192"/>
      <c r="AW99" s="192"/>
      <c r="AX99" s="192"/>
      <c r="AY99" s="192"/>
      <c r="AZ99" s="192"/>
      <c r="BA99" s="192"/>
      <c r="BB99" s="192"/>
      <c r="BC99" s="192"/>
      <c r="BD99" s="192"/>
      <c r="BE99" s="192"/>
      <c r="BF99" s="192"/>
      <c r="BG99" s="192"/>
      <c r="BH99" s="192"/>
      <c r="BI99" s="192"/>
      <c r="BJ99" s="192"/>
      <c r="BK99" s="192"/>
      <c r="BL99" s="192"/>
      <c r="BM99" s="192"/>
      <c r="BN99" s="192"/>
      <c r="BO99" s="192"/>
      <c r="BP99" s="192"/>
      <c r="BQ99" s="192"/>
      <c r="BR99" s="192"/>
    </row>
    <row r="100" spans="2:70" s="202" customFormat="1" ht="31.5" customHeight="1">
      <c r="B100" s="230"/>
      <c r="C100" s="437" t="s">
        <v>1420</v>
      </c>
      <c r="D100" s="412" t="s">
        <v>697</v>
      </c>
      <c r="E100" s="433">
        <v>1</v>
      </c>
      <c r="F100" s="255"/>
      <c r="G100" s="404"/>
      <c r="H100" s="235"/>
      <c r="I100" s="192"/>
      <c r="J100" s="192"/>
      <c r="K100" s="204"/>
      <c r="L100" s="192"/>
      <c r="M100" s="192"/>
      <c r="N100" s="192"/>
      <c r="O100" s="192"/>
      <c r="P100" s="192"/>
      <c r="Q100" s="192"/>
      <c r="R100" s="192"/>
      <c r="S100" s="200"/>
      <c r="T100" s="204"/>
      <c r="U100" s="192"/>
      <c r="V100" s="192"/>
      <c r="W100" s="192"/>
      <c r="X100" s="192"/>
      <c r="Y100" s="192"/>
      <c r="Z100" s="192"/>
      <c r="AA100" s="192"/>
      <c r="AB100" s="192"/>
      <c r="AC100" s="192"/>
      <c r="AD100" s="192"/>
      <c r="AE100" s="192"/>
      <c r="AF100" s="192"/>
      <c r="AG100" s="192"/>
      <c r="AH100" s="192"/>
      <c r="AI100" s="192"/>
      <c r="AJ100" s="192"/>
      <c r="AK100" s="192"/>
      <c r="AL100" s="192"/>
      <c r="AM100" s="192"/>
      <c r="AN100" s="192"/>
      <c r="AO100" s="192"/>
      <c r="AP100" s="192"/>
      <c r="AQ100" s="192"/>
      <c r="AR100" s="192"/>
      <c r="AS100" s="192"/>
      <c r="AT100" s="192"/>
      <c r="AU100" s="192"/>
      <c r="AV100" s="192"/>
      <c r="AW100" s="192"/>
      <c r="AX100" s="192"/>
      <c r="AY100" s="192"/>
      <c r="AZ100" s="192"/>
      <c r="BA100" s="192"/>
      <c r="BB100" s="192"/>
      <c r="BC100" s="192"/>
      <c r="BD100" s="192"/>
      <c r="BE100" s="192"/>
      <c r="BF100" s="192"/>
      <c r="BG100" s="192"/>
      <c r="BH100" s="192"/>
      <c r="BI100" s="192"/>
      <c r="BJ100" s="192"/>
      <c r="BK100" s="192"/>
      <c r="BL100" s="192"/>
      <c r="BM100" s="192"/>
      <c r="BN100" s="192"/>
      <c r="BO100" s="192"/>
      <c r="BP100" s="192"/>
      <c r="BQ100" s="192"/>
      <c r="BR100" s="192"/>
    </row>
    <row r="101" spans="2:75" s="202" customFormat="1" ht="15.75" customHeight="1">
      <c r="B101" s="230"/>
      <c r="C101" s="220" t="s">
        <v>772</v>
      </c>
      <c r="D101" s="9"/>
      <c r="E101" s="251"/>
      <c r="F101" s="250"/>
      <c r="G101" s="404"/>
      <c r="H101" s="235"/>
      <c r="I101" s="8"/>
      <c r="J101" s="192"/>
      <c r="K101" s="192"/>
      <c r="L101" s="192"/>
      <c r="M101" s="192"/>
      <c r="N101" s="192"/>
      <c r="O101" s="236"/>
      <c r="P101" s="192"/>
      <c r="Q101" s="192"/>
      <c r="R101" s="192"/>
      <c r="S101" s="192"/>
      <c r="T101" s="192"/>
      <c r="U101" s="192"/>
      <c r="V101" s="192"/>
      <c r="W101" s="192"/>
      <c r="X101" s="236"/>
      <c r="Y101" s="192"/>
      <c r="Z101" s="192"/>
      <c r="AA101" s="192"/>
      <c r="AB101" s="192"/>
      <c r="AC101" s="192"/>
      <c r="AD101" s="192"/>
      <c r="AE101" s="192"/>
      <c r="AF101" s="192"/>
      <c r="AG101" s="192"/>
      <c r="AH101" s="192"/>
      <c r="AI101" s="192"/>
      <c r="AJ101" s="192"/>
      <c r="AK101" s="192"/>
      <c r="AL101" s="192"/>
      <c r="AM101" s="192"/>
      <c r="AN101" s="192"/>
      <c r="AO101" s="192"/>
      <c r="AP101" s="192"/>
      <c r="AQ101" s="192"/>
      <c r="AR101" s="192"/>
      <c r="AS101" s="192"/>
      <c r="AT101" s="192"/>
      <c r="AU101" s="192"/>
      <c r="AV101" s="192"/>
      <c r="AW101" s="192"/>
      <c r="AX101" s="192"/>
      <c r="AY101" s="192"/>
      <c r="AZ101" s="192"/>
      <c r="BA101" s="192"/>
      <c r="BB101" s="192"/>
      <c r="BC101" s="192"/>
      <c r="BD101" s="192"/>
      <c r="BE101" s="192"/>
      <c r="BF101" s="192"/>
      <c r="BG101" s="192"/>
      <c r="BH101" s="192"/>
      <c r="BI101" s="192"/>
      <c r="BJ101" s="192"/>
      <c r="BK101" s="192"/>
      <c r="BL101" s="192"/>
      <c r="BM101" s="192"/>
      <c r="BN101" s="192"/>
      <c r="BO101" s="192"/>
      <c r="BP101" s="192"/>
      <c r="BQ101" s="192"/>
      <c r="BR101" s="192"/>
      <c r="BS101" s="192"/>
      <c r="BT101" s="192"/>
      <c r="BU101" s="192"/>
      <c r="BV101" s="192"/>
      <c r="BW101" s="192"/>
    </row>
    <row r="102" spans="2:75" s="202" customFormat="1" ht="15.75" customHeight="1">
      <c r="B102" s="230">
        <v>41</v>
      </c>
      <c r="C102" s="257" t="s">
        <v>773</v>
      </c>
      <c r="D102" s="9" t="s">
        <v>697</v>
      </c>
      <c r="E102" s="251">
        <v>2</v>
      </c>
      <c r="F102" s="258" t="s">
        <v>774</v>
      </c>
      <c r="G102" s="404"/>
      <c r="H102" s="235">
        <f>E102*G102</f>
        <v>0</v>
      </c>
      <c r="I102" s="8"/>
      <c r="J102" s="192"/>
      <c r="K102" s="192"/>
      <c r="L102" s="192"/>
      <c r="M102" s="192"/>
      <c r="N102" s="192"/>
      <c r="O102" s="236"/>
      <c r="P102" s="192"/>
      <c r="Q102" s="192"/>
      <c r="R102" s="192"/>
      <c r="S102" s="192"/>
      <c r="T102" s="192"/>
      <c r="U102" s="192"/>
      <c r="V102" s="192"/>
      <c r="W102" s="192"/>
      <c r="X102" s="236"/>
      <c r="Y102" s="192"/>
      <c r="Z102" s="192"/>
      <c r="AA102" s="192"/>
      <c r="AB102" s="192"/>
      <c r="AC102" s="192"/>
      <c r="AD102" s="192"/>
      <c r="AE102" s="192"/>
      <c r="AF102" s="192"/>
      <c r="AG102" s="192"/>
      <c r="AH102" s="192"/>
      <c r="AI102" s="192"/>
      <c r="AJ102" s="192"/>
      <c r="AK102" s="192"/>
      <c r="AL102" s="192"/>
      <c r="AM102" s="192"/>
      <c r="AN102" s="192"/>
      <c r="AO102" s="192"/>
      <c r="AP102" s="192"/>
      <c r="AQ102" s="192"/>
      <c r="AR102" s="192"/>
      <c r="AS102" s="192"/>
      <c r="AT102" s="192"/>
      <c r="AU102" s="192"/>
      <c r="AV102" s="192"/>
      <c r="AW102" s="192"/>
      <c r="AX102" s="192"/>
      <c r="AY102" s="192"/>
      <c r="AZ102" s="192"/>
      <c r="BA102" s="192"/>
      <c r="BB102" s="192"/>
      <c r="BC102" s="192"/>
      <c r="BD102" s="192"/>
      <c r="BE102" s="192"/>
      <c r="BF102" s="192"/>
      <c r="BG102" s="192"/>
      <c r="BH102" s="192"/>
      <c r="BI102" s="192"/>
      <c r="BJ102" s="192"/>
      <c r="BK102" s="192"/>
      <c r="BL102" s="192"/>
      <c r="BM102" s="192"/>
      <c r="BN102" s="192"/>
      <c r="BO102" s="192"/>
      <c r="BP102" s="192"/>
      <c r="BQ102" s="192"/>
      <c r="BR102" s="192"/>
      <c r="BS102" s="192"/>
      <c r="BT102" s="192"/>
      <c r="BU102" s="192"/>
      <c r="BV102" s="192"/>
      <c r="BW102" s="192"/>
    </row>
    <row r="103" spans="2:75" s="202" customFormat="1" ht="15.75" customHeight="1">
      <c r="B103" s="230"/>
      <c r="C103" s="437" t="s">
        <v>1418</v>
      </c>
      <c r="D103" s="412" t="s">
        <v>697</v>
      </c>
      <c r="E103" s="433">
        <v>2</v>
      </c>
      <c r="F103" s="258"/>
      <c r="G103" s="404"/>
      <c r="H103" s="235"/>
      <c r="I103" s="8"/>
      <c r="J103" s="192"/>
      <c r="K103" s="192"/>
      <c r="L103" s="192"/>
      <c r="M103" s="192"/>
      <c r="N103" s="192"/>
      <c r="O103" s="236"/>
      <c r="P103" s="192"/>
      <c r="Q103" s="192"/>
      <c r="R103" s="192"/>
      <c r="S103" s="192"/>
      <c r="T103" s="192"/>
      <c r="U103" s="192"/>
      <c r="V103" s="192"/>
      <c r="W103" s="192"/>
      <c r="X103" s="236"/>
      <c r="Y103" s="192"/>
      <c r="Z103" s="192"/>
      <c r="AA103" s="192"/>
      <c r="AB103" s="192"/>
      <c r="AC103" s="192"/>
      <c r="AD103" s="192"/>
      <c r="AE103" s="192"/>
      <c r="AF103" s="192"/>
      <c r="AG103" s="192"/>
      <c r="AH103" s="192"/>
      <c r="AI103" s="192"/>
      <c r="AJ103" s="192"/>
      <c r="AK103" s="192"/>
      <c r="AL103" s="192"/>
      <c r="AM103" s="192"/>
      <c r="AN103" s="192"/>
      <c r="AO103" s="192"/>
      <c r="AP103" s="192"/>
      <c r="AQ103" s="192"/>
      <c r="AR103" s="192"/>
      <c r="AS103" s="192"/>
      <c r="AT103" s="192"/>
      <c r="AU103" s="192"/>
      <c r="AV103" s="192"/>
      <c r="AW103" s="192"/>
      <c r="AX103" s="192"/>
      <c r="AY103" s="192"/>
      <c r="AZ103" s="192"/>
      <c r="BA103" s="192"/>
      <c r="BB103" s="192"/>
      <c r="BC103" s="192"/>
      <c r="BD103" s="192"/>
      <c r="BE103" s="192"/>
      <c r="BF103" s="192"/>
      <c r="BG103" s="192"/>
      <c r="BH103" s="192"/>
      <c r="BI103" s="192"/>
      <c r="BJ103" s="192"/>
      <c r="BK103" s="192"/>
      <c r="BL103" s="192"/>
      <c r="BM103" s="192"/>
      <c r="BN103" s="192"/>
      <c r="BO103" s="192"/>
      <c r="BP103" s="192"/>
      <c r="BQ103" s="192"/>
      <c r="BR103" s="192"/>
      <c r="BS103" s="192"/>
      <c r="BT103" s="192"/>
      <c r="BU103" s="192"/>
      <c r="BV103" s="192"/>
      <c r="BW103" s="192"/>
    </row>
    <row r="104" spans="2:75" s="202" customFormat="1" ht="15.75" customHeight="1">
      <c r="B104" s="230">
        <v>42</v>
      </c>
      <c r="C104" s="257" t="s">
        <v>775</v>
      </c>
      <c r="D104" s="9" t="s">
        <v>697</v>
      </c>
      <c r="E104" s="251">
        <v>2</v>
      </c>
      <c r="F104" s="250"/>
      <c r="G104" s="404"/>
      <c r="H104" s="235">
        <f>E104*G104</f>
        <v>0</v>
      </c>
      <c r="I104" s="8"/>
      <c r="J104" s="192"/>
      <c r="K104" s="192"/>
      <c r="L104" s="192"/>
      <c r="M104" s="192"/>
      <c r="N104" s="192"/>
      <c r="O104" s="236"/>
      <c r="P104" s="192"/>
      <c r="Q104" s="192"/>
      <c r="R104" s="192"/>
      <c r="S104" s="192"/>
      <c r="T104" s="192"/>
      <c r="U104" s="192"/>
      <c r="V104" s="192"/>
      <c r="W104" s="192"/>
      <c r="X104" s="236"/>
      <c r="Y104" s="192"/>
      <c r="Z104" s="192"/>
      <c r="AA104" s="192"/>
      <c r="AB104" s="192"/>
      <c r="AC104" s="192"/>
      <c r="AD104" s="192"/>
      <c r="AE104" s="192"/>
      <c r="AF104" s="192"/>
      <c r="AG104" s="192"/>
      <c r="AH104" s="192"/>
      <c r="AI104" s="192"/>
      <c r="AJ104" s="192"/>
      <c r="AK104" s="192"/>
      <c r="AL104" s="192"/>
      <c r="AM104" s="192"/>
      <c r="AN104" s="192"/>
      <c r="AO104" s="192"/>
      <c r="AP104" s="192"/>
      <c r="AQ104" s="192"/>
      <c r="AR104" s="192"/>
      <c r="AS104" s="192"/>
      <c r="AT104" s="192"/>
      <c r="AU104" s="192"/>
      <c r="AV104" s="192"/>
      <c r="AW104" s="192"/>
      <c r="AX104" s="192"/>
      <c r="AY104" s="192"/>
      <c r="AZ104" s="192"/>
      <c r="BA104" s="192"/>
      <c r="BB104" s="192"/>
      <c r="BC104" s="192"/>
      <c r="BD104" s="192"/>
      <c r="BE104" s="192"/>
      <c r="BF104" s="192"/>
      <c r="BG104" s="192"/>
      <c r="BH104" s="192"/>
      <c r="BI104" s="192"/>
      <c r="BJ104" s="192"/>
      <c r="BK104" s="192"/>
      <c r="BL104" s="192"/>
      <c r="BM104" s="192"/>
      <c r="BN104" s="192"/>
      <c r="BO104" s="192"/>
      <c r="BP104" s="192"/>
      <c r="BQ104" s="192"/>
      <c r="BR104" s="192"/>
      <c r="BS104" s="192"/>
      <c r="BT104" s="192"/>
      <c r="BU104" s="192"/>
      <c r="BV104" s="192"/>
      <c r="BW104" s="192"/>
    </row>
    <row r="105" spans="2:75" s="202" customFormat="1" ht="15.75" customHeight="1">
      <c r="B105" s="230"/>
      <c r="C105" s="437" t="s">
        <v>1418</v>
      </c>
      <c r="D105" s="412" t="s">
        <v>697</v>
      </c>
      <c r="E105" s="433">
        <v>2</v>
      </c>
      <c r="F105" s="250"/>
      <c r="G105" s="404"/>
      <c r="H105" s="235"/>
      <c r="I105" s="8"/>
      <c r="J105" s="192"/>
      <c r="K105" s="192"/>
      <c r="L105" s="192"/>
      <c r="M105" s="192"/>
      <c r="N105" s="192"/>
      <c r="O105" s="236"/>
      <c r="P105" s="192"/>
      <c r="Q105" s="192"/>
      <c r="R105" s="192"/>
      <c r="S105" s="192"/>
      <c r="T105" s="192"/>
      <c r="U105" s="192"/>
      <c r="V105" s="192"/>
      <c r="W105" s="192"/>
      <c r="X105" s="236"/>
      <c r="Y105" s="192"/>
      <c r="Z105" s="192"/>
      <c r="AA105" s="192"/>
      <c r="AB105" s="192"/>
      <c r="AC105" s="192"/>
      <c r="AD105" s="192"/>
      <c r="AE105" s="192"/>
      <c r="AF105" s="192"/>
      <c r="AG105" s="192"/>
      <c r="AH105" s="192"/>
      <c r="AI105" s="192"/>
      <c r="AJ105" s="192"/>
      <c r="AK105" s="192"/>
      <c r="AL105" s="192"/>
      <c r="AM105" s="192"/>
      <c r="AN105" s="192"/>
      <c r="AO105" s="192"/>
      <c r="AP105" s="192"/>
      <c r="AQ105" s="192"/>
      <c r="AR105" s="192"/>
      <c r="AS105" s="192"/>
      <c r="AT105" s="192"/>
      <c r="AU105" s="192"/>
      <c r="AV105" s="192"/>
      <c r="AW105" s="192"/>
      <c r="AX105" s="192"/>
      <c r="AY105" s="192"/>
      <c r="AZ105" s="192"/>
      <c r="BA105" s="192"/>
      <c r="BB105" s="192"/>
      <c r="BC105" s="192"/>
      <c r="BD105" s="192"/>
      <c r="BE105" s="192"/>
      <c r="BF105" s="192"/>
      <c r="BG105" s="192"/>
      <c r="BH105" s="192"/>
      <c r="BI105" s="192"/>
      <c r="BJ105" s="192"/>
      <c r="BK105" s="192"/>
      <c r="BL105" s="192"/>
      <c r="BM105" s="192"/>
      <c r="BN105" s="192"/>
      <c r="BO105" s="192"/>
      <c r="BP105" s="192"/>
      <c r="BQ105" s="192"/>
      <c r="BR105" s="192"/>
      <c r="BS105" s="192"/>
      <c r="BT105" s="192"/>
      <c r="BU105" s="192"/>
      <c r="BV105" s="192"/>
      <c r="BW105" s="192"/>
    </row>
    <row r="106" spans="2:75" s="202" customFormat="1" ht="15.75" customHeight="1">
      <c r="B106" s="230">
        <v>43</v>
      </c>
      <c r="C106" s="257" t="s">
        <v>776</v>
      </c>
      <c r="D106" s="9" t="s">
        <v>697</v>
      </c>
      <c r="E106" s="251">
        <v>5</v>
      </c>
      <c r="F106" s="250"/>
      <c r="G106" s="404"/>
      <c r="H106" s="235">
        <f>E106*G106</f>
        <v>0</v>
      </c>
      <c r="I106" s="8"/>
      <c r="J106" s="192"/>
      <c r="K106" s="192"/>
      <c r="L106" s="192"/>
      <c r="M106" s="192"/>
      <c r="N106" s="192"/>
      <c r="O106" s="236"/>
      <c r="P106" s="192"/>
      <c r="Q106" s="192"/>
      <c r="R106" s="192"/>
      <c r="S106" s="192"/>
      <c r="T106" s="192"/>
      <c r="U106" s="192"/>
      <c r="V106" s="192"/>
      <c r="W106" s="192"/>
      <c r="X106" s="236"/>
      <c r="Y106" s="192"/>
      <c r="Z106" s="192"/>
      <c r="AA106" s="192"/>
      <c r="AB106" s="192"/>
      <c r="AC106" s="192"/>
      <c r="AD106" s="192"/>
      <c r="AE106" s="192"/>
      <c r="AF106" s="192"/>
      <c r="AG106" s="192"/>
      <c r="AH106" s="192"/>
      <c r="AI106" s="192"/>
      <c r="AJ106" s="192"/>
      <c r="AK106" s="192"/>
      <c r="AL106" s="192"/>
      <c r="AM106" s="192"/>
      <c r="AN106" s="192"/>
      <c r="AO106" s="192"/>
      <c r="AP106" s="192"/>
      <c r="AQ106" s="192"/>
      <c r="AR106" s="192"/>
      <c r="AS106" s="192"/>
      <c r="AT106" s="192"/>
      <c r="AU106" s="192"/>
      <c r="AV106" s="192"/>
      <c r="AW106" s="192"/>
      <c r="AX106" s="192"/>
      <c r="AY106" s="192"/>
      <c r="AZ106" s="192"/>
      <c r="BA106" s="192"/>
      <c r="BB106" s="192"/>
      <c r="BC106" s="192"/>
      <c r="BD106" s="192"/>
      <c r="BE106" s="192"/>
      <c r="BF106" s="192"/>
      <c r="BG106" s="192"/>
      <c r="BH106" s="192"/>
      <c r="BI106" s="192"/>
      <c r="BJ106" s="192"/>
      <c r="BK106" s="192"/>
      <c r="BL106" s="192"/>
      <c r="BM106" s="192"/>
      <c r="BN106" s="192"/>
      <c r="BO106" s="192"/>
      <c r="BP106" s="192"/>
      <c r="BQ106" s="192"/>
      <c r="BR106" s="192"/>
      <c r="BS106" s="192"/>
      <c r="BT106" s="192"/>
      <c r="BU106" s="192"/>
      <c r="BV106" s="192"/>
      <c r="BW106" s="192"/>
    </row>
    <row r="107" spans="2:75" s="202" customFormat="1" ht="15.75" customHeight="1">
      <c r="B107" s="230"/>
      <c r="C107" s="437" t="s">
        <v>1422</v>
      </c>
      <c r="D107" s="412" t="s">
        <v>697</v>
      </c>
      <c r="E107" s="433">
        <v>5</v>
      </c>
      <c r="F107" s="250"/>
      <c r="G107" s="404"/>
      <c r="H107" s="235"/>
      <c r="I107" s="8"/>
      <c r="J107" s="192"/>
      <c r="K107" s="192"/>
      <c r="L107" s="192"/>
      <c r="M107" s="192"/>
      <c r="N107" s="192"/>
      <c r="O107" s="236"/>
      <c r="P107" s="192"/>
      <c r="Q107" s="192"/>
      <c r="R107" s="192"/>
      <c r="S107" s="192"/>
      <c r="T107" s="192"/>
      <c r="U107" s="192"/>
      <c r="V107" s="192"/>
      <c r="W107" s="192"/>
      <c r="X107" s="236"/>
      <c r="Y107" s="192"/>
      <c r="Z107" s="192"/>
      <c r="AA107" s="192"/>
      <c r="AB107" s="192"/>
      <c r="AC107" s="192"/>
      <c r="AD107" s="192"/>
      <c r="AE107" s="192"/>
      <c r="AF107" s="192"/>
      <c r="AG107" s="192"/>
      <c r="AH107" s="192"/>
      <c r="AI107" s="192"/>
      <c r="AJ107" s="192"/>
      <c r="AK107" s="192"/>
      <c r="AL107" s="192"/>
      <c r="AM107" s="192"/>
      <c r="AN107" s="192"/>
      <c r="AO107" s="192"/>
      <c r="AP107" s="192"/>
      <c r="AQ107" s="192"/>
      <c r="AR107" s="192"/>
      <c r="AS107" s="192"/>
      <c r="AT107" s="192"/>
      <c r="AU107" s="192"/>
      <c r="AV107" s="192"/>
      <c r="AW107" s="192"/>
      <c r="AX107" s="192"/>
      <c r="AY107" s="192"/>
      <c r="AZ107" s="192"/>
      <c r="BA107" s="192"/>
      <c r="BB107" s="192"/>
      <c r="BC107" s="192"/>
      <c r="BD107" s="192"/>
      <c r="BE107" s="192"/>
      <c r="BF107" s="192"/>
      <c r="BG107" s="192"/>
      <c r="BH107" s="192"/>
      <c r="BI107" s="192"/>
      <c r="BJ107" s="192"/>
      <c r="BK107" s="192"/>
      <c r="BL107" s="192"/>
      <c r="BM107" s="192"/>
      <c r="BN107" s="192"/>
      <c r="BO107" s="192"/>
      <c r="BP107" s="192"/>
      <c r="BQ107" s="192"/>
      <c r="BR107" s="192"/>
      <c r="BS107" s="192"/>
      <c r="BT107" s="192"/>
      <c r="BU107" s="192"/>
      <c r="BV107" s="192"/>
      <c r="BW107" s="192"/>
    </row>
    <row r="108" spans="2:75" s="202" customFormat="1" ht="15.75" customHeight="1">
      <c r="B108" s="230">
        <v>44</v>
      </c>
      <c r="C108" s="257" t="s">
        <v>777</v>
      </c>
      <c r="D108" s="9" t="s">
        <v>697</v>
      </c>
      <c r="E108" s="251">
        <v>2</v>
      </c>
      <c r="F108" s="250"/>
      <c r="G108" s="404"/>
      <c r="H108" s="235">
        <f>E108*G108</f>
        <v>0</v>
      </c>
      <c r="I108" s="8"/>
      <c r="J108" s="192"/>
      <c r="K108" s="192"/>
      <c r="L108" s="192"/>
      <c r="M108" s="192"/>
      <c r="N108" s="192"/>
      <c r="O108" s="236"/>
      <c r="P108" s="192"/>
      <c r="Q108" s="192"/>
      <c r="R108" s="192"/>
      <c r="S108" s="192"/>
      <c r="T108" s="192"/>
      <c r="U108" s="192"/>
      <c r="V108" s="192"/>
      <c r="W108" s="192"/>
      <c r="X108" s="236"/>
      <c r="Y108" s="192"/>
      <c r="Z108" s="192"/>
      <c r="AA108" s="192"/>
      <c r="AB108" s="192"/>
      <c r="AC108" s="192"/>
      <c r="AD108" s="192"/>
      <c r="AE108" s="192"/>
      <c r="AF108" s="192"/>
      <c r="AG108" s="192"/>
      <c r="AH108" s="192"/>
      <c r="AI108" s="192"/>
      <c r="AJ108" s="192"/>
      <c r="AK108" s="192"/>
      <c r="AL108" s="192"/>
      <c r="AM108" s="192"/>
      <c r="AN108" s="192"/>
      <c r="AO108" s="192"/>
      <c r="AP108" s="192"/>
      <c r="AQ108" s="192"/>
      <c r="AR108" s="192"/>
      <c r="AS108" s="192"/>
      <c r="AT108" s="192"/>
      <c r="AU108" s="192"/>
      <c r="AV108" s="192"/>
      <c r="AW108" s="192"/>
      <c r="AX108" s="192"/>
      <c r="AY108" s="192"/>
      <c r="AZ108" s="192"/>
      <c r="BA108" s="192"/>
      <c r="BB108" s="192"/>
      <c r="BC108" s="192"/>
      <c r="BD108" s="192"/>
      <c r="BE108" s="192"/>
      <c r="BF108" s="192"/>
      <c r="BG108" s="192"/>
      <c r="BH108" s="192"/>
      <c r="BI108" s="192"/>
      <c r="BJ108" s="192"/>
      <c r="BK108" s="192"/>
      <c r="BL108" s="192"/>
      <c r="BM108" s="192"/>
      <c r="BN108" s="192"/>
      <c r="BO108" s="192"/>
      <c r="BP108" s="192"/>
      <c r="BQ108" s="192"/>
      <c r="BR108" s="192"/>
      <c r="BS108" s="192"/>
      <c r="BT108" s="192"/>
      <c r="BU108" s="192"/>
      <c r="BV108" s="192"/>
      <c r="BW108" s="192"/>
    </row>
    <row r="109" spans="2:75" s="202" customFormat="1" ht="15.75" customHeight="1">
      <c r="B109" s="230"/>
      <c r="C109" s="437" t="s">
        <v>1418</v>
      </c>
      <c r="D109" s="412" t="s">
        <v>697</v>
      </c>
      <c r="E109" s="433">
        <v>2</v>
      </c>
      <c r="F109" s="250"/>
      <c r="G109" s="404"/>
      <c r="H109" s="235"/>
      <c r="I109" s="8"/>
      <c r="J109" s="192"/>
      <c r="K109" s="192"/>
      <c r="L109" s="192"/>
      <c r="M109" s="192"/>
      <c r="N109" s="192"/>
      <c r="O109" s="236"/>
      <c r="P109" s="192"/>
      <c r="Q109" s="192"/>
      <c r="R109" s="192"/>
      <c r="S109" s="192"/>
      <c r="T109" s="192"/>
      <c r="U109" s="192"/>
      <c r="V109" s="192"/>
      <c r="W109" s="192"/>
      <c r="X109" s="236"/>
      <c r="Y109" s="192"/>
      <c r="Z109" s="192"/>
      <c r="AA109" s="192"/>
      <c r="AB109" s="192"/>
      <c r="AC109" s="192"/>
      <c r="AD109" s="192"/>
      <c r="AE109" s="192"/>
      <c r="AF109" s="192"/>
      <c r="AG109" s="192"/>
      <c r="AH109" s="192"/>
      <c r="AI109" s="192"/>
      <c r="AJ109" s="192"/>
      <c r="AK109" s="192"/>
      <c r="AL109" s="192"/>
      <c r="AM109" s="192"/>
      <c r="AN109" s="192"/>
      <c r="AO109" s="192"/>
      <c r="AP109" s="192"/>
      <c r="AQ109" s="192"/>
      <c r="AR109" s="192"/>
      <c r="AS109" s="192"/>
      <c r="AT109" s="192"/>
      <c r="AU109" s="192"/>
      <c r="AV109" s="192"/>
      <c r="AW109" s="192"/>
      <c r="AX109" s="192"/>
      <c r="AY109" s="192"/>
      <c r="AZ109" s="192"/>
      <c r="BA109" s="192"/>
      <c r="BB109" s="192"/>
      <c r="BC109" s="192"/>
      <c r="BD109" s="192"/>
      <c r="BE109" s="192"/>
      <c r="BF109" s="192"/>
      <c r="BG109" s="192"/>
      <c r="BH109" s="192"/>
      <c r="BI109" s="192"/>
      <c r="BJ109" s="192"/>
      <c r="BK109" s="192"/>
      <c r="BL109" s="192"/>
      <c r="BM109" s="192"/>
      <c r="BN109" s="192"/>
      <c r="BO109" s="192"/>
      <c r="BP109" s="192"/>
      <c r="BQ109" s="192"/>
      <c r="BR109" s="192"/>
      <c r="BS109" s="192"/>
      <c r="BT109" s="192"/>
      <c r="BU109" s="192"/>
      <c r="BV109" s="192"/>
      <c r="BW109" s="192"/>
    </row>
    <row r="110" spans="2:75" s="202" customFormat="1" ht="15.75" customHeight="1">
      <c r="B110" s="230">
        <v>45</v>
      </c>
      <c r="C110" s="257" t="s">
        <v>778</v>
      </c>
      <c r="D110" s="9" t="s">
        <v>697</v>
      </c>
      <c r="E110" s="251">
        <v>1</v>
      </c>
      <c r="F110" s="250"/>
      <c r="G110" s="404"/>
      <c r="H110" s="235">
        <f>E110*G110</f>
        <v>0</v>
      </c>
      <c r="I110" s="8"/>
      <c r="J110" s="192"/>
      <c r="K110" s="192"/>
      <c r="L110" s="192"/>
      <c r="M110" s="192"/>
      <c r="N110" s="192"/>
      <c r="O110" s="236"/>
      <c r="P110" s="192"/>
      <c r="Q110" s="192"/>
      <c r="R110" s="192"/>
      <c r="S110" s="192"/>
      <c r="T110" s="192"/>
      <c r="U110" s="192"/>
      <c r="V110" s="192"/>
      <c r="W110" s="192"/>
      <c r="X110" s="236"/>
      <c r="Y110" s="192"/>
      <c r="Z110" s="192"/>
      <c r="AA110" s="192"/>
      <c r="AB110" s="192"/>
      <c r="AC110" s="192"/>
      <c r="AD110" s="192"/>
      <c r="AE110" s="192"/>
      <c r="AF110" s="192"/>
      <c r="AG110" s="192"/>
      <c r="AH110" s="192"/>
      <c r="AI110" s="192"/>
      <c r="AJ110" s="192"/>
      <c r="AK110" s="192"/>
      <c r="AL110" s="192"/>
      <c r="AM110" s="192"/>
      <c r="AN110" s="192"/>
      <c r="AO110" s="192"/>
      <c r="AP110" s="192"/>
      <c r="AQ110" s="192"/>
      <c r="AR110" s="192"/>
      <c r="AS110" s="192"/>
      <c r="AT110" s="192"/>
      <c r="AU110" s="192"/>
      <c r="AV110" s="192"/>
      <c r="AW110" s="192"/>
      <c r="AX110" s="192"/>
      <c r="AY110" s="192"/>
      <c r="AZ110" s="192"/>
      <c r="BA110" s="192"/>
      <c r="BB110" s="192"/>
      <c r="BC110" s="192"/>
      <c r="BD110" s="192"/>
      <c r="BE110" s="192"/>
      <c r="BF110" s="192"/>
      <c r="BG110" s="192"/>
      <c r="BH110" s="192"/>
      <c r="BI110" s="192"/>
      <c r="BJ110" s="192"/>
      <c r="BK110" s="192"/>
      <c r="BL110" s="192"/>
      <c r="BM110" s="192"/>
      <c r="BN110" s="192"/>
      <c r="BO110" s="192"/>
      <c r="BP110" s="192"/>
      <c r="BQ110" s="192"/>
      <c r="BR110" s="192"/>
      <c r="BS110" s="192"/>
      <c r="BT110" s="192"/>
      <c r="BU110" s="192"/>
      <c r="BV110" s="192"/>
      <c r="BW110" s="192"/>
    </row>
    <row r="111" spans="2:75" s="202" customFormat="1" ht="15.75" customHeight="1">
      <c r="B111" s="230"/>
      <c r="C111" s="437" t="s">
        <v>1420</v>
      </c>
      <c r="D111" s="412" t="s">
        <v>697</v>
      </c>
      <c r="E111" s="433">
        <v>1</v>
      </c>
      <c r="F111" s="250"/>
      <c r="G111" s="404"/>
      <c r="H111" s="235"/>
      <c r="I111" s="8"/>
      <c r="J111" s="192"/>
      <c r="K111" s="192"/>
      <c r="L111" s="192"/>
      <c r="M111" s="192"/>
      <c r="N111" s="192"/>
      <c r="O111" s="236"/>
      <c r="P111" s="192"/>
      <c r="Q111" s="192"/>
      <c r="R111" s="192"/>
      <c r="S111" s="192"/>
      <c r="T111" s="192"/>
      <c r="U111" s="192"/>
      <c r="V111" s="192"/>
      <c r="W111" s="192"/>
      <c r="X111" s="236"/>
      <c r="Y111" s="192"/>
      <c r="Z111" s="192"/>
      <c r="AA111" s="192"/>
      <c r="AB111" s="192"/>
      <c r="AC111" s="192"/>
      <c r="AD111" s="192"/>
      <c r="AE111" s="192"/>
      <c r="AF111" s="192"/>
      <c r="AG111" s="192"/>
      <c r="AH111" s="192"/>
      <c r="AI111" s="192"/>
      <c r="AJ111" s="192"/>
      <c r="AK111" s="192"/>
      <c r="AL111" s="192"/>
      <c r="AM111" s="192"/>
      <c r="AN111" s="192"/>
      <c r="AO111" s="192"/>
      <c r="AP111" s="192"/>
      <c r="AQ111" s="192"/>
      <c r="AR111" s="192"/>
      <c r="AS111" s="192"/>
      <c r="AT111" s="192"/>
      <c r="AU111" s="192"/>
      <c r="AV111" s="192"/>
      <c r="AW111" s="192"/>
      <c r="AX111" s="192"/>
      <c r="AY111" s="192"/>
      <c r="AZ111" s="192"/>
      <c r="BA111" s="192"/>
      <c r="BB111" s="192"/>
      <c r="BC111" s="192"/>
      <c r="BD111" s="192"/>
      <c r="BE111" s="192"/>
      <c r="BF111" s="192"/>
      <c r="BG111" s="192"/>
      <c r="BH111" s="192"/>
      <c r="BI111" s="192"/>
      <c r="BJ111" s="192"/>
      <c r="BK111" s="192"/>
      <c r="BL111" s="192"/>
      <c r="BM111" s="192"/>
      <c r="BN111" s="192"/>
      <c r="BO111" s="192"/>
      <c r="BP111" s="192"/>
      <c r="BQ111" s="192"/>
      <c r="BR111" s="192"/>
      <c r="BS111" s="192"/>
      <c r="BT111" s="192"/>
      <c r="BU111" s="192"/>
      <c r="BV111" s="192"/>
      <c r="BW111" s="192"/>
    </row>
    <row r="112" spans="2:75" s="202" customFormat="1" ht="15.75" customHeight="1">
      <c r="B112" s="230">
        <v>46</v>
      </c>
      <c r="C112" s="257" t="s">
        <v>779</v>
      </c>
      <c r="D112" s="9" t="s">
        <v>697</v>
      </c>
      <c r="E112" s="251">
        <v>1</v>
      </c>
      <c r="F112" s="250"/>
      <c r="G112" s="404"/>
      <c r="H112" s="235">
        <f>E112*G112</f>
        <v>0</v>
      </c>
      <c r="I112" s="8"/>
      <c r="J112" s="192"/>
      <c r="K112" s="192"/>
      <c r="L112" s="192"/>
      <c r="M112" s="192"/>
      <c r="N112" s="192"/>
      <c r="O112" s="236"/>
      <c r="P112" s="192"/>
      <c r="Q112" s="192"/>
      <c r="R112" s="192"/>
      <c r="S112" s="192"/>
      <c r="T112" s="192"/>
      <c r="U112" s="192"/>
      <c r="V112" s="192"/>
      <c r="W112" s="192"/>
      <c r="X112" s="236"/>
      <c r="Y112" s="192"/>
      <c r="Z112" s="192"/>
      <c r="AA112" s="192"/>
      <c r="AB112" s="192"/>
      <c r="AC112" s="192"/>
      <c r="AD112" s="192"/>
      <c r="AE112" s="192"/>
      <c r="AF112" s="192"/>
      <c r="AG112" s="192"/>
      <c r="AH112" s="192"/>
      <c r="AI112" s="192"/>
      <c r="AJ112" s="192"/>
      <c r="AK112" s="192"/>
      <c r="AL112" s="192"/>
      <c r="AM112" s="192"/>
      <c r="AN112" s="192"/>
      <c r="AO112" s="192"/>
      <c r="AP112" s="192"/>
      <c r="AQ112" s="192"/>
      <c r="AR112" s="192"/>
      <c r="AS112" s="192"/>
      <c r="AT112" s="192"/>
      <c r="AU112" s="192"/>
      <c r="AV112" s="192"/>
      <c r="AW112" s="192"/>
      <c r="AX112" s="192"/>
      <c r="AY112" s="192"/>
      <c r="AZ112" s="192"/>
      <c r="BA112" s="192"/>
      <c r="BB112" s="192"/>
      <c r="BC112" s="192"/>
      <c r="BD112" s="192"/>
      <c r="BE112" s="192"/>
      <c r="BF112" s="192"/>
      <c r="BG112" s="192"/>
      <c r="BH112" s="192"/>
      <c r="BI112" s="192"/>
      <c r="BJ112" s="192"/>
      <c r="BK112" s="192"/>
      <c r="BL112" s="192"/>
      <c r="BM112" s="192"/>
      <c r="BN112" s="192"/>
      <c r="BO112" s="192"/>
      <c r="BP112" s="192"/>
      <c r="BQ112" s="192"/>
      <c r="BR112" s="192"/>
      <c r="BS112" s="192"/>
      <c r="BT112" s="192"/>
      <c r="BU112" s="192"/>
      <c r="BV112" s="192"/>
      <c r="BW112" s="192"/>
    </row>
    <row r="113" spans="2:75" s="202" customFormat="1" ht="15.75" customHeight="1">
      <c r="B113" s="230"/>
      <c r="C113" s="437" t="s">
        <v>1420</v>
      </c>
      <c r="D113" s="412" t="s">
        <v>697</v>
      </c>
      <c r="E113" s="433">
        <v>1</v>
      </c>
      <c r="F113" s="250"/>
      <c r="G113" s="404"/>
      <c r="H113" s="235"/>
      <c r="I113" s="8"/>
      <c r="J113" s="192"/>
      <c r="K113" s="192"/>
      <c r="L113" s="192"/>
      <c r="M113" s="192"/>
      <c r="N113" s="192"/>
      <c r="O113" s="236"/>
      <c r="P113" s="192"/>
      <c r="Q113" s="192"/>
      <c r="R113" s="192"/>
      <c r="S113" s="192"/>
      <c r="T113" s="192"/>
      <c r="U113" s="192"/>
      <c r="V113" s="192"/>
      <c r="W113" s="192"/>
      <c r="X113" s="236"/>
      <c r="Y113" s="192"/>
      <c r="Z113" s="192"/>
      <c r="AA113" s="192"/>
      <c r="AB113" s="192"/>
      <c r="AC113" s="192"/>
      <c r="AD113" s="192"/>
      <c r="AE113" s="192"/>
      <c r="AF113" s="192"/>
      <c r="AG113" s="192"/>
      <c r="AH113" s="192"/>
      <c r="AI113" s="192"/>
      <c r="AJ113" s="192"/>
      <c r="AK113" s="192"/>
      <c r="AL113" s="192"/>
      <c r="AM113" s="192"/>
      <c r="AN113" s="192"/>
      <c r="AO113" s="192"/>
      <c r="AP113" s="192"/>
      <c r="AQ113" s="192"/>
      <c r="AR113" s="192"/>
      <c r="AS113" s="192"/>
      <c r="AT113" s="192"/>
      <c r="AU113" s="192"/>
      <c r="AV113" s="192"/>
      <c r="AW113" s="192"/>
      <c r="AX113" s="192"/>
      <c r="AY113" s="192"/>
      <c r="AZ113" s="192"/>
      <c r="BA113" s="192"/>
      <c r="BB113" s="192"/>
      <c r="BC113" s="192"/>
      <c r="BD113" s="192"/>
      <c r="BE113" s="192"/>
      <c r="BF113" s="192"/>
      <c r="BG113" s="192"/>
      <c r="BH113" s="192"/>
      <c r="BI113" s="192"/>
      <c r="BJ113" s="192"/>
      <c r="BK113" s="192"/>
      <c r="BL113" s="192"/>
      <c r="BM113" s="192"/>
      <c r="BN113" s="192"/>
      <c r="BO113" s="192"/>
      <c r="BP113" s="192"/>
      <c r="BQ113" s="192"/>
      <c r="BR113" s="192"/>
      <c r="BS113" s="192"/>
      <c r="BT113" s="192"/>
      <c r="BU113" s="192"/>
      <c r="BV113" s="192"/>
      <c r="BW113" s="192"/>
    </row>
    <row r="114" spans="2:75" s="202" customFormat="1" ht="15.75" customHeight="1">
      <c r="B114" s="230">
        <v>47</v>
      </c>
      <c r="C114" s="231" t="s">
        <v>780</v>
      </c>
      <c r="D114" s="9" t="s">
        <v>697</v>
      </c>
      <c r="E114" s="251">
        <v>2</v>
      </c>
      <c r="F114" s="250"/>
      <c r="G114" s="404"/>
      <c r="H114" s="235">
        <f>E114*G114</f>
        <v>0</v>
      </c>
      <c r="I114" s="8"/>
      <c r="J114" s="192"/>
      <c r="K114" s="192"/>
      <c r="L114" s="192"/>
      <c r="M114" s="192"/>
      <c r="N114" s="192"/>
      <c r="O114" s="236"/>
      <c r="P114" s="192"/>
      <c r="Q114" s="192"/>
      <c r="R114" s="192"/>
      <c r="S114" s="192"/>
      <c r="T114" s="192"/>
      <c r="U114" s="192"/>
      <c r="V114" s="192"/>
      <c r="W114" s="192"/>
      <c r="X114" s="236"/>
      <c r="Y114" s="192"/>
      <c r="Z114" s="192"/>
      <c r="AA114" s="192"/>
      <c r="AB114" s="192"/>
      <c r="AC114" s="192"/>
      <c r="AD114" s="192"/>
      <c r="AE114" s="192"/>
      <c r="AF114" s="192"/>
      <c r="AG114" s="192"/>
      <c r="AH114" s="192"/>
      <c r="AI114" s="192"/>
      <c r="AJ114" s="192"/>
      <c r="AK114" s="192"/>
      <c r="AL114" s="192"/>
      <c r="AM114" s="192"/>
      <c r="AN114" s="192"/>
      <c r="AO114" s="192"/>
      <c r="AP114" s="192"/>
      <c r="AQ114" s="192"/>
      <c r="AR114" s="192"/>
      <c r="AS114" s="192"/>
      <c r="AT114" s="192"/>
      <c r="AU114" s="192"/>
      <c r="AV114" s="192"/>
      <c r="AW114" s="192"/>
      <c r="AX114" s="192"/>
      <c r="AY114" s="192"/>
      <c r="AZ114" s="192"/>
      <c r="BA114" s="192"/>
      <c r="BB114" s="192"/>
      <c r="BC114" s="192"/>
      <c r="BD114" s="192"/>
      <c r="BE114" s="192"/>
      <c r="BF114" s="192"/>
      <c r="BG114" s="192"/>
      <c r="BH114" s="192"/>
      <c r="BI114" s="192"/>
      <c r="BJ114" s="192"/>
      <c r="BK114" s="192"/>
      <c r="BL114" s="192"/>
      <c r="BM114" s="192"/>
      <c r="BN114" s="192"/>
      <c r="BO114" s="192"/>
      <c r="BP114" s="192"/>
      <c r="BQ114" s="192"/>
      <c r="BR114" s="192"/>
      <c r="BS114" s="192"/>
      <c r="BT114" s="192"/>
      <c r="BU114" s="192"/>
      <c r="BV114" s="192"/>
      <c r="BW114" s="192"/>
    </row>
    <row r="115" spans="2:75" s="202" customFormat="1" ht="15.75" customHeight="1">
      <c r="B115" s="442"/>
      <c r="C115" s="437" t="s">
        <v>1418</v>
      </c>
      <c r="D115" s="412" t="s">
        <v>697</v>
      </c>
      <c r="E115" s="433">
        <v>2</v>
      </c>
      <c r="F115" s="250"/>
      <c r="G115" s="404"/>
      <c r="H115" s="235"/>
      <c r="I115" s="8"/>
      <c r="J115" s="192"/>
      <c r="K115" s="192"/>
      <c r="L115" s="192"/>
      <c r="M115" s="192"/>
      <c r="N115" s="192"/>
      <c r="O115" s="236"/>
      <c r="P115" s="192"/>
      <c r="Q115" s="192"/>
      <c r="R115" s="192"/>
      <c r="S115" s="192"/>
      <c r="T115" s="192"/>
      <c r="U115" s="192"/>
      <c r="V115" s="192"/>
      <c r="W115" s="192"/>
      <c r="X115" s="236"/>
      <c r="Y115" s="192"/>
      <c r="Z115" s="192"/>
      <c r="AA115" s="192"/>
      <c r="AB115" s="192"/>
      <c r="AC115" s="192"/>
      <c r="AD115" s="192"/>
      <c r="AE115" s="192"/>
      <c r="AF115" s="192"/>
      <c r="AG115" s="192"/>
      <c r="AH115" s="192"/>
      <c r="AI115" s="192"/>
      <c r="AJ115" s="192"/>
      <c r="AK115" s="192"/>
      <c r="AL115" s="192"/>
      <c r="AM115" s="192"/>
      <c r="AN115" s="192"/>
      <c r="AO115" s="192"/>
      <c r="AP115" s="192"/>
      <c r="AQ115" s="192"/>
      <c r="AR115" s="192"/>
      <c r="AS115" s="192"/>
      <c r="AT115" s="192"/>
      <c r="AU115" s="192"/>
      <c r="AV115" s="192"/>
      <c r="AW115" s="192"/>
      <c r="AX115" s="192"/>
      <c r="AY115" s="192"/>
      <c r="AZ115" s="192"/>
      <c r="BA115" s="192"/>
      <c r="BB115" s="192"/>
      <c r="BC115" s="192"/>
      <c r="BD115" s="192"/>
      <c r="BE115" s="192"/>
      <c r="BF115" s="192"/>
      <c r="BG115" s="192"/>
      <c r="BH115" s="192"/>
      <c r="BI115" s="192"/>
      <c r="BJ115" s="192"/>
      <c r="BK115" s="192"/>
      <c r="BL115" s="192"/>
      <c r="BM115" s="192"/>
      <c r="BN115" s="192"/>
      <c r="BO115" s="192"/>
      <c r="BP115" s="192"/>
      <c r="BQ115" s="192"/>
      <c r="BR115" s="192"/>
      <c r="BS115" s="192"/>
      <c r="BT115" s="192"/>
      <c r="BU115" s="192"/>
      <c r="BV115" s="192"/>
      <c r="BW115" s="192"/>
    </row>
    <row r="116" spans="2:75" s="202" customFormat="1" ht="15.75" customHeight="1">
      <c r="B116" s="252"/>
      <c r="C116" s="231"/>
      <c r="D116" s="10"/>
      <c r="E116" s="251"/>
      <c r="F116" s="250"/>
      <c r="G116" s="404"/>
      <c r="H116" s="235"/>
      <c r="I116" s="8"/>
      <c r="J116" s="192"/>
      <c r="K116" s="192"/>
      <c r="L116" s="192"/>
      <c r="M116" s="192"/>
      <c r="N116" s="192"/>
      <c r="O116" s="236"/>
      <c r="P116" s="192"/>
      <c r="Q116" s="192"/>
      <c r="R116" s="192"/>
      <c r="S116" s="192"/>
      <c r="T116" s="192"/>
      <c r="U116" s="192"/>
      <c r="V116" s="192"/>
      <c r="W116" s="192"/>
      <c r="X116" s="236"/>
      <c r="Y116" s="192"/>
      <c r="Z116" s="192"/>
      <c r="AA116" s="192"/>
      <c r="AB116" s="192"/>
      <c r="AC116" s="192"/>
      <c r="AD116" s="192"/>
      <c r="AE116" s="192"/>
      <c r="AF116" s="192"/>
      <c r="AG116" s="192"/>
      <c r="AH116" s="192"/>
      <c r="AI116" s="192"/>
      <c r="AJ116" s="192"/>
      <c r="AK116" s="192"/>
      <c r="AL116" s="192"/>
      <c r="AM116" s="192"/>
      <c r="AN116" s="192"/>
      <c r="AO116" s="192"/>
      <c r="AP116" s="192"/>
      <c r="AQ116" s="192"/>
      <c r="AR116" s="192"/>
      <c r="AS116" s="192"/>
      <c r="AT116" s="192"/>
      <c r="AU116" s="192"/>
      <c r="AV116" s="192"/>
      <c r="AW116" s="192"/>
      <c r="AX116" s="192"/>
      <c r="AY116" s="192"/>
      <c r="AZ116" s="192"/>
      <c r="BA116" s="192"/>
      <c r="BB116" s="192"/>
      <c r="BC116" s="192"/>
      <c r="BD116" s="192"/>
      <c r="BE116" s="192"/>
      <c r="BF116" s="192"/>
      <c r="BG116" s="192"/>
      <c r="BH116" s="192"/>
      <c r="BI116" s="192"/>
      <c r="BJ116" s="192"/>
      <c r="BK116" s="192"/>
      <c r="BL116" s="192"/>
      <c r="BM116" s="192"/>
      <c r="BN116" s="192"/>
      <c r="BO116" s="192"/>
      <c r="BP116" s="192"/>
      <c r="BQ116" s="192"/>
      <c r="BR116" s="192"/>
      <c r="BS116" s="192"/>
      <c r="BT116" s="192"/>
      <c r="BU116" s="192"/>
      <c r="BV116" s="192"/>
      <c r="BW116" s="192"/>
    </row>
    <row r="117" spans="2:75" s="202" customFormat="1" ht="15.75" customHeight="1">
      <c r="B117" s="252"/>
      <c r="C117" s="220" t="s">
        <v>781</v>
      </c>
      <c r="D117" s="10"/>
      <c r="E117" s="251"/>
      <c r="F117" s="258" t="s">
        <v>782</v>
      </c>
      <c r="G117" s="404"/>
      <c r="H117" s="235"/>
      <c r="I117" s="8"/>
      <c r="J117" s="192"/>
      <c r="K117" s="192"/>
      <c r="L117" s="192"/>
      <c r="M117" s="192"/>
      <c r="N117" s="192"/>
      <c r="O117" s="236"/>
      <c r="P117" s="192"/>
      <c r="Q117" s="192"/>
      <c r="R117" s="192"/>
      <c r="S117" s="192"/>
      <c r="T117" s="192"/>
      <c r="U117" s="192"/>
      <c r="V117" s="192"/>
      <c r="W117" s="192"/>
      <c r="X117" s="236"/>
      <c r="Y117" s="192"/>
      <c r="Z117" s="192"/>
      <c r="AA117" s="192"/>
      <c r="AB117" s="192"/>
      <c r="AC117" s="192"/>
      <c r="AD117" s="192"/>
      <c r="AE117" s="192"/>
      <c r="AF117" s="192"/>
      <c r="AG117" s="192"/>
      <c r="AH117" s="192"/>
      <c r="AI117" s="192"/>
      <c r="AJ117" s="192"/>
      <c r="AK117" s="192"/>
      <c r="AL117" s="192"/>
      <c r="AM117" s="192"/>
      <c r="AN117" s="192"/>
      <c r="AO117" s="192"/>
      <c r="AP117" s="192"/>
      <c r="AQ117" s="192"/>
      <c r="AR117" s="192"/>
      <c r="AS117" s="192"/>
      <c r="AT117" s="192"/>
      <c r="AU117" s="192"/>
      <c r="AV117" s="192"/>
      <c r="AW117" s="192"/>
      <c r="AX117" s="192"/>
      <c r="AY117" s="192"/>
      <c r="AZ117" s="192"/>
      <c r="BA117" s="192"/>
      <c r="BB117" s="192"/>
      <c r="BC117" s="192"/>
      <c r="BD117" s="192"/>
      <c r="BE117" s="192"/>
      <c r="BF117" s="192"/>
      <c r="BG117" s="192"/>
      <c r="BH117" s="192"/>
      <c r="BI117" s="192"/>
      <c r="BJ117" s="192"/>
      <c r="BK117" s="192"/>
      <c r="BL117" s="192"/>
      <c r="BM117" s="192"/>
      <c r="BN117" s="192"/>
      <c r="BO117" s="192"/>
      <c r="BP117" s="192"/>
      <c r="BQ117" s="192"/>
      <c r="BR117" s="192"/>
      <c r="BS117" s="192"/>
      <c r="BT117" s="192"/>
      <c r="BU117" s="192"/>
      <c r="BV117" s="192"/>
      <c r="BW117" s="192"/>
    </row>
    <row r="118" spans="2:75" s="202" customFormat="1" ht="15.75" customHeight="1">
      <c r="B118" s="230">
        <v>49</v>
      </c>
      <c r="C118" s="257" t="s">
        <v>783</v>
      </c>
      <c r="D118" s="9" t="s">
        <v>697</v>
      </c>
      <c r="E118" s="251">
        <v>3</v>
      </c>
      <c r="F118" s="258"/>
      <c r="G118" s="404"/>
      <c r="H118" s="235">
        <f>E118*G118</f>
        <v>0</v>
      </c>
      <c r="I118" s="8"/>
      <c r="J118" s="192"/>
      <c r="K118" s="192"/>
      <c r="L118" s="192"/>
      <c r="M118" s="192"/>
      <c r="N118" s="192"/>
      <c r="O118" s="236"/>
      <c r="P118" s="192"/>
      <c r="Q118" s="192"/>
      <c r="R118" s="192"/>
      <c r="S118" s="192"/>
      <c r="T118" s="192"/>
      <c r="U118" s="192"/>
      <c r="V118" s="192"/>
      <c r="W118" s="192"/>
      <c r="X118" s="236"/>
      <c r="Y118" s="192"/>
      <c r="Z118" s="192"/>
      <c r="AA118" s="192"/>
      <c r="AB118" s="192"/>
      <c r="AC118" s="192"/>
      <c r="AD118" s="192"/>
      <c r="AE118" s="192"/>
      <c r="AF118" s="192"/>
      <c r="AG118" s="192"/>
      <c r="AH118" s="192"/>
      <c r="AI118" s="192"/>
      <c r="AJ118" s="192"/>
      <c r="AK118" s="192"/>
      <c r="AL118" s="192"/>
      <c r="AM118" s="192"/>
      <c r="AN118" s="192"/>
      <c r="AO118" s="192"/>
      <c r="AP118" s="192"/>
      <c r="AQ118" s="192"/>
      <c r="AR118" s="192"/>
      <c r="AS118" s="192"/>
      <c r="AT118" s="192"/>
      <c r="AU118" s="192"/>
      <c r="AV118" s="192"/>
      <c r="AW118" s="192"/>
      <c r="AX118" s="192"/>
      <c r="AY118" s="192"/>
      <c r="AZ118" s="192"/>
      <c r="BA118" s="192"/>
      <c r="BB118" s="192"/>
      <c r="BC118" s="192"/>
      <c r="BD118" s="192"/>
      <c r="BE118" s="192"/>
      <c r="BF118" s="192"/>
      <c r="BG118" s="192"/>
      <c r="BH118" s="192"/>
      <c r="BI118" s="192"/>
      <c r="BJ118" s="192"/>
      <c r="BK118" s="192"/>
      <c r="BL118" s="192"/>
      <c r="BM118" s="192"/>
      <c r="BN118" s="192"/>
      <c r="BO118" s="192"/>
      <c r="BP118" s="192"/>
      <c r="BQ118" s="192"/>
      <c r="BR118" s="192"/>
      <c r="BS118" s="192"/>
      <c r="BT118" s="192"/>
      <c r="BU118" s="192"/>
      <c r="BV118" s="192"/>
      <c r="BW118" s="192"/>
    </row>
    <row r="119" spans="2:75" s="202" customFormat="1" ht="15.75" customHeight="1">
      <c r="B119" s="230"/>
      <c r="C119" s="437" t="s">
        <v>1421</v>
      </c>
      <c r="D119" s="412" t="s">
        <v>697</v>
      </c>
      <c r="E119" s="433">
        <v>3</v>
      </c>
      <c r="F119" s="258"/>
      <c r="G119" s="404"/>
      <c r="H119" s="235"/>
      <c r="I119" s="8"/>
      <c r="J119" s="192"/>
      <c r="K119" s="192"/>
      <c r="L119" s="192"/>
      <c r="M119" s="192"/>
      <c r="N119" s="192"/>
      <c r="O119" s="236"/>
      <c r="P119" s="192"/>
      <c r="Q119" s="192"/>
      <c r="R119" s="192"/>
      <c r="S119" s="192"/>
      <c r="T119" s="192"/>
      <c r="U119" s="192"/>
      <c r="V119" s="192"/>
      <c r="W119" s="192"/>
      <c r="X119" s="236"/>
      <c r="Y119" s="192"/>
      <c r="Z119" s="192"/>
      <c r="AA119" s="192"/>
      <c r="AB119" s="192"/>
      <c r="AC119" s="192"/>
      <c r="AD119" s="192"/>
      <c r="AE119" s="192"/>
      <c r="AF119" s="192"/>
      <c r="AG119" s="192"/>
      <c r="AH119" s="192"/>
      <c r="AI119" s="192"/>
      <c r="AJ119" s="192"/>
      <c r="AK119" s="192"/>
      <c r="AL119" s="192"/>
      <c r="AM119" s="192"/>
      <c r="AN119" s="192"/>
      <c r="AO119" s="192"/>
      <c r="AP119" s="192"/>
      <c r="AQ119" s="192"/>
      <c r="AR119" s="192"/>
      <c r="AS119" s="192"/>
      <c r="AT119" s="192"/>
      <c r="AU119" s="192"/>
      <c r="AV119" s="192"/>
      <c r="AW119" s="192"/>
      <c r="AX119" s="192"/>
      <c r="AY119" s="192"/>
      <c r="AZ119" s="192"/>
      <c r="BA119" s="192"/>
      <c r="BB119" s="192"/>
      <c r="BC119" s="192"/>
      <c r="BD119" s="192"/>
      <c r="BE119" s="192"/>
      <c r="BF119" s="192"/>
      <c r="BG119" s="192"/>
      <c r="BH119" s="192"/>
      <c r="BI119" s="192"/>
      <c r="BJ119" s="192"/>
      <c r="BK119" s="192"/>
      <c r="BL119" s="192"/>
      <c r="BM119" s="192"/>
      <c r="BN119" s="192"/>
      <c r="BO119" s="192"/>
      <c r="BP119" s="192"/>
      <c r="BQ119" s="192"/>
      <c r="BR119" s="192"/>
      <c r="BS119" s="192"/>
      <c r="BT119" s="192"/>
      <c r="BU119" s="192"/>
      <c r="BV119" s="192"/>
      <c r="BW119" s="192"/>
    </row>
    <row r="120" spans="2:75" s="202" customFormat="1" ht="15.75" customHeight="1">
      <c r="B120" s="230">
        <v>50</v>
      </c>
      <c r="C120" s="257" t="s">
        <v>784</v>
      </c>
      <c r="D120" s="9" t="s">
        <v>697</v>
      </c>
      <c r="E120" s="251">
        <v>2</v>
      </c>
      <c r="F120" s="258" t="s">
        <v>785</v>
      </c>
      <c r="G120" s="404"/>
      <c r="H120" s="235">
        <f>E120*G120</f>
        <v>0</v>
      </c>
      <c r="I120" s="8"/>
      <c r="J120" s="192"/>
      <c r="K120" s="192"/>
      <c r="L120" s="192"/>
      <c r="M120" s="192"/>
      <c r="N120" s="192"/>
      <c r="O120" s="236"/>
      <c r="P120" s="192"/>
      <c r="Q120" s="192"/>
      <c r="R120" s="192"/>
      <c r="S120" s="192"/>
      <c r="T120" s="192"/>
      <c r="U120" s="192"/>
      <c r="V120" s="192"/>
      <c r="W120" s="192"/>
      <c r="X120" s="236"/>
      <c r="Y120" s="192"/>
      <c r="Z120" s="192"/>
      <c r="AA120" s="192"/>
      <c r="AB120" s="192"/>
      <c r="AC120" s="192"/>
      <c r="AD120" s="192"/>
      <c r="AE120" s="192"/>
      <c r="AF120" s="192"/>
      <c r="AG120" s="192"/>
      <c r="AH120" s="192"/>
      <c r="AI120" s="192"/>
      <c r="AJ120" s="192"/>
      <c r="AK120" s="192"/>
      <c r="AL120" s="192"/>
      <c r="AM120" s="192"/>
      <c r="AN120" s="192"/>
      <c r="AO120" s="192"/>
      <c r="AP120" s="192"/>
      <c r="AQ120" s="192"/>
      <c r="AR120" s="192"/>
      <c r="AS120" s="192"/>
      <c r="AT120" s="192"/>
      <c r="AU120" s="192"/>
      <c r="AV120" s="192"/>
      <c r="AW120" s="192"/>
      <c r="AX120" s="192"/>
      <c r="AY120" s="192"/>
      <c r="AZ120" s="192"/>
      <c r="BA120" s="192"/>
      <c r="BB120" s="192"/>
      <c r="BC120" s="192"/>
      <c r="BD120" s="192"/>
      <c r="BE120" s="192"/>
      <c r="BF120" s="192"/>
      <c r="BG120" s="192"/>
      <c r="BH120" s="192"/>
      <c r="BI120" s="192"/>
      <c r="BJ120" s="192"/>
      <c r="BK120" s="192"/>
      <c r="BL120" s="192"/>
      <c r="BM120" s="192"/>
      <c r="BN120" s="192"/>
      <c r="BO120" s="192"/>
      <c r="BP120" s="192"/>
      <c r="BQ120" s="192"/>
      <c r="BR120" s="192"/>
      <c r="BS120" s="192"/>
      <c r="BT120" s="192"/>
      <c r="BU120" s="192"/>
      <c r="BV120" s="192"/>
      <c r="BW120" s="192"/>
    </row>
    <row r="121" spans="2:75" s="202" customFormat="1" ht="15.75" customHeight="1">
      <c r="B121" s="230"/>
      <c r="C121" s="437" t="s">
        <v>1418</v>
      </c>
      <c r="D121" s="412" t="s">
        <v>697</v>
      </c>
      <c r="E121" s="433">
        <v>2</v>
      </c>
      <c r="F121" s="258"/>
      <c r="G121" s="404"/>
      <c r="H121" s="235"/>
      <c r="I121" s="8"/>
      <c r="J121" s="192"/>
      <c r="K121" s="192"/>
      <c r="L121" s="192"/>
      <c r="M121" s="192"/>
      <c r="N121" s="192"/>
      <c r="O121" s="236"/>
      <c r="P121" s="192"/>
      <c r="Q121" s="192"/>
      <c r="R121" s="192"/>
      <c r="S121" s="192"/>
      <c r="T121" s="192"/>
      <c r="U121" s="192"/>
      <c r="V121" s="192"/>
      <c r="W121" s="192"/>
      <c r="X121" s="236"/>
      <c r="Y121" s="192"/>
      <c r="Z121" s="192"/>
      <c r="AA121" s="192"/>
      <c r="AB121" s="192"/>
      <c r="AC121" s="192"/>
      <c r="AD121" s="192"/>
      <c r="AE121" s="192"/>
      <c r="AF121" s="192"/>
      <c r="AG121" s="192"/>
      <c r="AH121" s="192"/>
      <c r="AI121" s="192"/>
      <c r="AJ121" s="192"/>
      <c r="AK121" s="192"/>
      <c r="AL121" s="192"/>
      <c r="AM121" s="192"/>
      <c r="AN121" s="192"/>
      <c r="AO121" s="192"/>
      <c r="AP121" s="192"/>
      <c r="AQ121" s="192"/>
      <c r="AR121" s="192"/>
      <c r="AS121" s="192"/>
      <c r="AT121" s="192"/>
      <c r="AU121" s="192"/>
      <c r="AV121" s="192"/>
      <c r="AW121" s="192"/>
      <c r="AX121" s="192"/>
      <c r="AY121" s="192"/>
      <c r="AZ121" s="192"/>
      <c r="BA121" s="192"/>
      <c r="BB121" s="192"/>
      <c r="BC121" s="192"/>
      <c r="BD121" s="192"/>
      <c r="BE121" s="192"/>
      <c r="BF121" s="192"/>
      <c r="BG121" s="192"/>
      <c r="BH121" s="192"/>
      <c r="BI121" s="192"/>
      <c r="BJ121" s="192"/>
      <c r="BK121" s="192"/>
      <c r="BL121" s="192"/>
      <c r="BM121" s="192"/>
      <c r="BN121" s="192"/>
      <c r="BO121" s="192"/>
      <c r="BP121" s="192"/>
      <c r="BQ121" s="192"/>
      <c r="BR121" s="192"/>
      <c r="BS121" s="192"/>
      <c r="BT121" s="192"/>
      <c r="BU121" s="192"/>
      <c r="BV121" s="192"/>
      <c r="BW121" s="192"/>
    </row>
    <row r="122" spans="2:75" s="202" customFormat="1" ht="15.75" customHeight="1">
      <c r="B122" s="230">
        <v>51</v>
      </c>
      <c r="C122" s="257" t="s">
        <v>786</v>
      </c>
      <c r="D122" s="9" t="s">
        <v>697</v>
      </c>
      <c r="E122" s="251">
        <v>1</v>
      </c>
      <c r="F122" s="258" t="s">
        <v>785</v>
      </c>
      <c r="G122" s="404"/>
      <c r="H122" s="235">
        <f>E122*G122</f>
        <v>0</v>
      </c>
      <c r="I122" s="8"/>
      <c r="J122" s="192"/>
      <c r="K122" s="192"/>
      <c r="L122" s="192"/>
      <c r="M122" s="192"/>
      <c r="N122" s="192"/>
      <c r="O122" s="236"/>
      <c r="P122" s="192"/>
      <c r="Q122" s="192"/>
      <c r="R122" s="192"/>
      <c r="S122" s="192"/>
      <c r="T122" s="192"/>
      <c r="U122" s="192"/>
      <c r="V122" s="192"/>
      <c r="W122" s="192"/>
      <c r="X122" s="236"/>
      <c r="Y122" s="192"/>
      <c r="Z122" s="192"/>
      <c r="AA122" s="192"/>
      <c r="AB122" s="192"/>
      <c r="AC122" s="192"/>
      <c r="AD122" s="192"/>
      <c r="AE122" s="192"/>
      <c r="AF122" s="192"/>
      <c r="AG122" s="192"/>
      <c r="AH122" s="192"/>
      <c r="AI122" s="192"/>
      <c r="AJ122" s="192"/>
      <c r="AK122" s="192"/>
      <c r="AL122" s="192"/>
      <c r="AM122" s="192"/>
      <c r="AN122" s="192"/>
      <c r="AO122" s="192"/>
      <c r="AP122" s="192"/>
      <c r="AQ122" s="192"/>
      <c r="AR122" s="192"/>
      <c r="AS122" s="192"/>
      <c r="AT122" s="192"/>
      <c r="AU122" s="192"/>
      <c r="AV122" s="192"/>
      <c r="AW122" s="192"/>
      <c r="AX122" s="192"/>
      <c r="AY122" s="192"/>
      <c r="AZ122" s="192"/>
      <c r="BA122" s="192"/>
      <c r="BB122" s="192"/>
      <c r="BC122" s="192"/>
      <c r="BD122" s="192"/>
      <c r="BE122" s="192"/>
      <c r="BF122" s="192"/>
      <c r="BG122" s="192"/>
      <c r="BH122" s="192"/>
      <c r="BI122" s="192"/>
      <c r="BJ122" s="192"/>
      <c r="BK122" s="192"/>
      <c r="BL122" s="192"/>
      <c r="BM122" s="192"/>
      <c r="BN122" s="192"/>
      <c r="BO122" s="192"/>
      <c r="BP122" s="192"/>
      <c r="BQ122" s="192"/>
      <c r="BR122" s="192"/>
      <c r="BS122" s="192"/>
      <c r="BT122" s="192"/>
      <c r="BU122" s="192"/>
      <c r="BV122" s="192"/>
      <c r="BW122" s="192"/>
    </row>
    <row r="123" spans="2:75" s="202" customFormat="1" ht="15.75" customHeight="1">
      <c r="B123" s="230"/>
      <c r="C123" s="437" t="s">
        <v>1420</v>
      </c>
      <c r="D123" s="412" t="s">
        <v>697</v>
      </c>
      <c r="E123" s="433">
        <v>1</v>
      </c>
      <c r="F123" s="258"/>
      <c r="G123" s="404"/>
      <c r="H123" s="235"/>
      <c r="I123" s="8"/>
      <c r="J123" s="192"/>
      <c r="K123" s="192"/>
      <c r="L123" s="192"/>
      <c r="M123" s="192"/>
      <c r="N123" s="192"/>
      <c r="O123" s="236"/>
      <c r="P123" s="192"/>
      <c r="Q123" s="192"/>
      <c r="R123" s="192"/>
      <c r="S123" s="192"/>
      <c r="T123" s="192"/>
      <c r="U123" s="192"/>
      <c r="V123" s="192"/>
      <c r="W123" s="192"/>
      <c r="X123" s="236"/>
      <c r="Y123" s="192"/>
      <c r="Z123" s="192"/>
      <c r="AA123" s="192"/>
      <c r="AB123" s="192"/>
      <c r="AC123" s="192"/>
      <c r="AD123" s="192"/>
      <c r="AE123" s="192"/>
      <c r="AF123" s="192"/>
      <c r="AG123" s="192"/>
      <c r="AH123" s="192"/>
      <c r="AI123" s="192"/>
      <c r="AJ123" s="192"/>
      <c r="AK123" s="192"/>
      <c r="AL123" s="192"/>
      <c r="AM123" s="192"/>
      <c r="AN123" s="192"/>
      <c r="AO123" s="192"/>
      <c r="AP123" s="192"/>
      <c r="AQ123" s="192"/>
      <c r="AR123" s="192"/>
      <c r="AS123" s="192"/>
      <c r="AT123" s="192"/>
      <c r="AU123" s="192"/>
      <c r="AV123" s="192"/>
      <c r="AW123" s="192"/>
      <c r="AX123" s="192"/>
      <c r="AY123" s="192"/>
      <c r="AZ123" s="192"/>
      <c r="BA123" s="192"/>
      <c r="BB123" s="192"/>
      <c r="BC123" s="192"/>
      <c r="BD123" s="192"/>
      <c r="BE123" s="192"/>
      <c r="BF123" s="192"/>
      <c r="BG123" s="192"/>
      <c r="BH123" s="192"/>
      <c r="BI123" s="192"/>
      <c r="BJ123" s="192"/>
      <c r="BK123" s="192"/>
      <c r="BL123" s="192"/>
      <c r="BM123" s="192"/>
      <c r="BN123" s="192"/>
      <c r="BO123" s="192"/>
      <c r="BP123" s="192"/>
      <c r="BQ123" s="192"/>
      <c r="BR123" s="192"/>
      <c r="BS123" s="192"/>
      <c r="BT123" s="192"/>
      <c r="BU123" s="192"/>
      <c r="BV123" s="192"/>
      <c r="BW123" s="192"/>
    </row>
    <row r="124" spans="2:75" s="202" customFormat="1" ht="15.75" customHeight="1">
      <c r="B124" s="230">
        <v>52</v>
      </c>
      <c r="C124" s="257" t="s">
        <v>787</v>
      </c>
      <c r="D124" s="9" t="s">
        <v>697</v>
      </c>
      <c r="E124" s="251">
        <v>3</v>
      </c>
      <c r="F124" s="250"/>
      <c r="G124" s="404"/>
      <c r="H124" s="235">
        <f>E124*G124</f>
        <v>0</v>
      </c>
      <c r="I124" s="8"/>
      <c r="J124" s="192"/>
      <c r="K124" s="192"/>
      <c r="L124" s="192"/>
      <c r="M124" s="192"/>
      <c r="N124" s="192"/>
      <c r="O124" s="236"/>
      <c r="P124" s="192"/>
      <c r="Q124" s="192"/>
      <c r="R124" s="192"/>
      <c r="S124" s="192"/>
      <c r="T124" s="192"/>
      <c r="U124" s="192"/>
      <c r="V124" s="192"/>
      <c r="W124" s="192"/>
      <c r="X124" s="236"/>
      <c r="Y124" s="192"/>
      <c r="Z124" s="192"/>
      <c r="AA124" s="192"/>
      <c r="AB124" s="192"/>
      <c r="AC124" s="192"/>
      <c r="AD124" s="192"/>
      <c r="AE124" s="192"/>
      <c r="AF124" s="192"/>
      <c r="AG124" s="192"/>
      <c r="AH124" s="192"/>
      <c r="AI124" s="192"/>
      <c r="AJ124" s="192"/>
      <c r="AK124" s="192"/>
      <c r="AL124" s="192"/>
      <c r="AM124" s="192"/>
      <c r="AN124" s="192"/>
      <c r="AO124" s="192"/>
      <c r="AP124" s="192"/>
      <c r="AQ124" s="192"/>
      <c r="AR124" s="192"/>
      <c r="AS124" s="192"/>
      <c r="AT124" s="192"/>
      <c r="AU124" s="192"/>
      <c r="AV124" s="192"/>
      <c r="AW124" s="192"/>
      <c r="AX124" s="192"/>
      <c r="AY124" s="192"/>
      <c r="AZ124" s="192"/>
      <c r="BA124" s="192"/>
      <c r="BB124" s="192"/>
      <c r="BC124" s="192"/>
      <c r="BD124" s="192"/>
      <c r="BE124" s="192"/>
      <c r="BF124" s="192"/>
      <c r="BG124" s="192"/>
      <c r="BH124" s="192"/>
      <c r="BI124" s="192"/>
      <c r="BJ124" s="192"/>
      <c r="BK124" s="192"/>
      <c r="BL124" s="192"/>
      <c r="BM124" s="192"/>
      <c r="BN124" s="192"/>
      <c r="BO124" s="192"/>
      <c r="BP124" s="192"/>
      <c r="BQ124" s="192"/>
      <c r="BR124" s="192"/>
      <c r="BS124" s="192"/>
      <c r="BT124" s="192"/>
      <c r="BU124" s="192"/>
      <c r="BV124" s="192"/>
      <c r="BW124" s="192"/>
    </row>
    <row r="125" spans="2:75" s="202" customFormat="1" ht="15.75" customHeight="1">
      <c r="B125" s="230"/>
      <c r="C125" s="437" t="s">
        <v>1421</v>
      </c>
      <c r="D125" s="412" t="s">
        <v>697</v>
      </c>
      <c r="E125" s="433">
        <v>3</v>
      </c>
      <c r="F125" s="250"/>
      <c r="G125" s="404"/>
      <c r="H125" s="235"/>
      <c r="I125" s="8"/>
      <c r="J125" s="192"/>
      <c r="K125" s="192"/>
      <c r="L125" s="192"/>
      <c r="M125" s="192"/>
      <c r="N125" s="192"/>
      <c r="O125" s="236"/>
      <c r="P125" s="192"/>
      <c r="Q125" s="192"/>
      <c r="R125" s="192"/>
      <c r="S125" s="192"/>
      <c r="T125" s="192"/>
      <c r="U125" s="192"/>
      <c r="V125" s="192"/>
      <c r="W125" s="192"/>
      <c r="X125" s="236"/>
      <c r="Y125" s="192"/>
      <c r="Z125" s="192"/>
      <c r="AA125" s="192"/>
      <c r="AB125" s="192"/>
      <c r="AC125" s="192"/>
      <c r="AD125" s="192"/>
      <c r="AE125" s="192"/>
      <c r="AF125" s="192"/>
      <c r="AG125" s="192"/>
      <c r="AH125" s="192"/>
      <c r="AI125" s="192"/>
      <c r="AJ125" s="192"/>
      <c r="AK125" s="192"/>
      <c r="AL125" s="192"/>
      <c r="AM125" s="192"/>
      <c r="AN125" s="192"/>
      <c r="AO125" s="192"/>
      <c r="AP125" s="192"/>
      <c r="AQ125" s="192"/>
      <c r="AR125" s="192"/>
      <c r="AS125" s="192"/>
      <c r="AT125" s="192"/>
      <c r="AU125" s="192"/>
      <c r="AV125" s="192"/>
      <c r="AW125" s="192"/>
      <c r="AX125" s="192"/>
      <c r="AY125" s="192"/>
      <c r="AZ125" s="192"/>
      <c r="BA125" s="192"/>
      <c r="BB125" s="192"/>
      <c r="BC125" s="192"/>
      <c r="BD125" s="192"/>
      <c r="BE125" s="192"/>
      <c r="BF125" s="192"/>
      <c r="BG125" s="192"/>
      <c r="BH125" s="192"/>
      <c r="BI125" s="192"/>
      <c r="BJ125" s="192"/>
      <c r="BK125" s="192"/>
      <c r="BL125" s="192"/>
      <c r="BM125" s="192"/>
      <c r="BN125" s="192"/>
      <c r="BO125" s="192"/>
      <c r="BP125" s="192"/>
      <c r="BQ125" s="192"/>
      <c r="BR125" s="192"/>
      <c r="BS125" s="192"/>
      <c r="BT125" s="192"/>
      <c r="BU125" s="192"/>
      <c r="BV125" s="192"/>
      <c r="BW125" s="192"/>
    </row>
    <row r="126" spans="2:75" s="202" customFormat="1" ht="15.75" customHeight="1">
      <c r="B126" s="230">
        <v>53</v>
      </c>
      <c r="C126" s="257" t="s">
        <v>788</v>
      </c>
      <c r="D126" s="9" t="s">
        <v>697</v>
      </c>
      <c r="E126" s="251">
        <v>3</v>
      </c>
      <c r="F126" s="250"/>
      <c r="G126" s="404"/>
      <c r="H126" s="235">
        <f>E126*G126</f>
        <v>0</v>
      </c>
      <c r="I126" s="8"/>
      <c r="J126" s="192"/>
      <c r="K126" s="192"/>
      <c r="L126" s="192"/>
      <c r="M126" s="192"/>
      <c r="N126" s="192"/>
      <c r="O126" s="236"/>
      <c r="P126" s="192"/>
      <c r="Q126" s="192"/>
      <c r="R126" s="192"/>
      <c r="S126" s="192"/>
      <c r="T126" s="192"/>
      <c r="U126" s="192"/>
      <c r="V126" s="192"/>
      <c r="W126" s="192"/>
      <c r="X126" s="236"/>
      <c r="Y126" s="192"/>
      <c r="Z126" s="192"/>
      <c r="AA126" s="192"/>
      <c r="AB126" s="192"/>
      <c r="AC126" s="192"/>
      <c r="AD126" s="192"/>
      <c r="AE126" s="192"/>
      <c r="AF126" s="192"/>
      <c r="AG126" s="192"/>
      <c r="AH126" s="192"/>
      <c r="AI126" s="192"/>
      <c r="AJ126" s="192"/>
      <c r="AK126" s="192"/>
      <c r="AL126" s="192"/>
      <c r="AM126" s="192"/>
      <c r="AN126" s="192"/>
      <c r="AO126" s="192"/>
      <c r="AP126" s="192"/>
      <c r="AQ126" s="192"/>
      <c r="AR126" s="192"/>
      <c r="AS126" s="192"/>
      <c r="AT126" s="192"/>
      <c r="AU126" s="192"/>
      <c r="AV126" s="192"/>
      <c r="AW126" s="192"/>
      <c r="AX126" s="192"/>
      <c r="AY126" s="192"/>
      <c r="AZ126" s="192"/>
      <c r="BA126" s="192"/>
      <c r="BB126" s="192"/>
      <c r="BC126" s="192"/>
      <c r="BD126" s="192"/>
      <c r="BE126" s="192"/>
      <c r="BF126" s="192"/>
      <c r="BG126" s="192"/>
      <c r="BH126" s="192"/>
      <c r="BI126" s="192"/>
      <c r="BJ126" s="192"/>
      <c r="BK126" s="192"/>
      <c r="BL126" s="192"/>
      <c r="BM126" s="192"/>
      <c r="BN126" s="192"/>
      <c r="BO126" s="192"/>
      <c r="BP126" s="192"/>
      <c r="BQ126" s="192"/>
      <c r="BR126" s="192"/>
      <c r="BS126" s="192"/>
      <c r="BT126" s="192"/>
      <c r="BU126" s="192"/>
      <c r="BV126" s="192"/>
      <c r="BW126" s="192"/>
    </row>
    <row r="127" spans="2:75" s="202" customFormat="1" ht="15.75" customHeight="1">
      <c r="B127" s="230"/>
      <c r="C127" s="437" t="s">
        <v>1421</v>
      </c>
      <c r="D127" s="412" t="s">
        <v>697</v>
      </c>
      <c r="E127" s="433">
        <v>3</v>
      </c>
      <c r="F127" s="250"/>
      <c r="G127" s="404"/>
      <c r="H127" s="235"/>
      <c r="I127" s="8"/>
      <c r="J127" s="192"/>
      <c r="K127" s="192"/>
      <c r="L127" s="192"/>
      <c r="M127" s="192"/>
      <c r="N127" s="192"/>
      <c r="O127" s="236"/>
      <c r="P127" s="192"/>
      <c r="Q127" s="192"/>
      <c r="R127" s="192"/>
      <c r="S127" s="192"/>
      <c r="T127" s="192"/>
      <c r="U127" s="192"/>
      <c r="V127" s="192"/>
      <c r="W127" s="192"/>
      <c r="X127" s="236"/>
      <c r="Y127" s="192"/>
      <c r="Z127" s="192"/>
      <c r="AA127" s="192"/>
      <c r="AB127" s="192"/>
      <c r="AC127" s="192"/>
      <c r="AD127" s="192"/>
      <c r="AE127" s="192"/>
      <c r="AF127" s="192"/>
      <c r="AG127" s="192"/>
      <c r="AH127" s="192"/>
      <c r="AI127" s="192"/>
      <c r="AJ127" s="192"/>
      <c r="AK127" s="192"/>
      <c r="AL127" s="192"/>
      <c r="AM127" s="192"/>
      <c r="AN127" s="192"/>
      <c r="AO127" s="192"/>
      <c r="AP127" s="192"/>
      <c r="AQ127" s="192"/>
      <c r="AR127" s="192"/>
      <c r="AS127" s="192"/>
      <c r="AT127" s="192"/>
      <c r="AU127" s="192"/>
      <c r="AV127" s="192"/>
      <c r="AW127" s="192"/>
      <c r="AX127" s="192"/>
      <c r="AY127" s="192"/>
      <c r="AZ127" s="192"/>
      <c r="BA127" s="192"/>
      <c r="BB127" s="192"/>
      <c r="BC127" s="192"/>
      <c r="BD127" s="192"/>
      <c r="BE127" s="192"/>
      <c r="BF127" s="192"/>
      <c r="BG127" s="192"/>
      <c r="BH127" s="192"/>
      <c r="BI127" s="192"/>
      <c r="BJ127" s="192"/>
      <c r="BK127" s="192"/>
      <c r="BL127" s="192"/>
      <c r="BM127" s="192"/>
      <c r="BN127" s="192"/>
      <c r="BO127" s="192"/>
      <c r="BP127" s="192"/>
      <c r="BQ127" s="192"/>
      <c r="BR127" s="192"/>
      <c r="BS127" s="192"/>
      <c r="BT127" s="192"/>
      <c r="BU127" s="192"/>
      <c r="BV127" s="192"/>
      <c r="BW127" s="192"/>
    </row>
    <row r="128" spans="2:75" s="202" customFormat="1" ht="15.75" customHeight="1">
      <c r="B128" s="230">
        <v>54</v>
      </c>
      <c r="C128" s="257" t="s">
        <v>789</v>
      </c>
      <c r="D128" s="9" t="s">
        <v>697</v>
      </c>
      <c r="E128" s="251">
        <v>6</v>
      </c>
      <c r="F128" s="258"/>
      <c r="G128" s="404"/>
      <c r="H128" s="235">
        <f>E128*G128</f>
        <v>0</v>
      </c>
      <c r="I128" s="8"/>
      <c r="J128" s="192"/>
      <c r="K128" s="192"/>
      <c r="L128" s="192"/>
      <c r="M128" s="192"/>
      <c r="N128" s="192"/>
      <c r="O128" s="236"/>
      <c r="P128" s="192"/>
      <c r="Q128" s="192"/>
      <c r="R128" s="192"/>
      <c r="S128" s="192"/>
      <c r="T128" s="192"/>
      <c r="U128" s="192"/>
      <c r="V128" s="192"/>
      <c r="W128" s="192"/>
      <c r="X128" s="236"/>
      <c r="Y128" s="192"/>
      <c r="Z128" s="192"/>
      <c r="AA128" s="192"/>
      <c r="AB128" s="192"/>
      <c r="AC128" s="192"/>
      <c r="AD128" s="192"/>
      <c r="AE128" s="192"/>
      <c r="AF128" s="192"/>
      <c r="AG128" s="192"/>
      <c r="AH128" s="192"/>
      <c r="AI128" s="192"/>
      <c r="AJ128" s="192"/>
      <c r="AK128" s="192"/>
      <c r="AL128" s="192"/>
      <c r="AM128" s="192"/>
      <c r="AN128" s="192"/>
      <c r="AO128" s="192"/>
      <c r="AP128" s="192"/>
      <c r="AQ128" s="192"/>
      <c r="AR128" s="192"/>
      <c r="AS128" s="192"/>
      <c r="AT128" s="192"/>
      <c r="AU128" s="192"/>
      <c r="AV128" s="192"/>
      <c r="AW128" s="192"/>
      <c r="AX128" s="192"/>
      <c r="AY128" s="192"/>
      <c r="AZ128" s="192"/>
      <c r="BA128" s="192"/>
      <c r="BB128" s="192"/>
      <c r="BC128" s="192"/>
      <c r="BD128" s="192"/>
      <c r="BE128" s="192"/>
      <c r="BF128" s="192"/>
      <c r="BG128" s="192"/>
      <c r="BH128" s="192"/>
      <c r="BI128" s="192"/>
      <c r="BJ128" s="192"/>
      <c r="BK128" s="192"/>
      <c r="BL128" s="192"/>
      <c r="BM128" s="192"/>
      <c r="BN128" s="192"/>
      <c r="BO128" s="192"/>
      <c r="BP128" s="192"/>
      <c r="BQ128" s="192"/>
      <c r="BR128" s="192"/>
      <c r="BS128" s="192"/>
      <c r="BT128" s="192"/>
      <c r="BU128" s="192"/>
      <c r="BV128" s="192"/>
      <c r="BW128" s="192"/>
    </row>
    <row r="129" spans="2:75" s="202" customFormat="1" ht="15.75" customHeight="1">
      <c r="B129" s="230"/>
      <c r="C129" s="437" t="s">
        <v>1409</v>
      </c>
      <c r="D129" s="412" t="s">
        <v>697</v>
      </c>
      <c r="E129" s="433">
        <v>6</v>
      </c>
      <c r="F129" s="258"/>
      <c r="G129" s="404"/>
      <c r="H129" s="235"/>
      <c r="I129" s="8"/>
      <c r="J129" s="192"/>
      <c r="K129" s="192"/>
      <c r="L129" s="192"/>
      <c r="M129" s="192"/>
      <c r="N129" s="192"/>
      <c r="O129" s="236"/>
      <c r="P129" s="192"/>
      <c r="Q129" s="192"/>
      <c r="R129" s="192"/>
      <c r="S129" s="192"/>
      <c r="T129" s="192"/>
      <c r="U129" s="192"/>
      <c r="V129" s="192"/>
      <c r="W129" s="192"/>
      <c r="X129" s="236"/>
      <c r="Y129" s="192"/>
      <c r="Z129" s="192"/>
      <c r="AA129" s="192"/>
      <c r="AB129" s="192"/>
      <c r="AC129" s="192"/>
      <c r="AD129" s="192"/>
      <c r="AE129" s="192"/>
      <c r="AF129" s="192"/>
      <c r="AG129" s="192"/>
      <c r="AH129" s="192"/>
      <c r="AI129" s="192"/>
      <c r="AJ129" s="192"/>
      <c r="AK129" s="192"/>
      <c r="AL129" s="192"/>
      <c r="AM129" s="192"/>
      <c r="AN129" s="192"/>
      <c r="AO129" s="192"/>
      <c r="AP129" s="192"/>
      <c r="AQ129" s="192"/>
      <c r="AR129" s="192"/>
      <c r="AS129" s="192"/>
      <c r="AT129" s="192"/>
      <c r="AU129" s="192"/>
      <c r="AV129" s="192"/>
      <c r="AW129" s="192"/>
      <c r="AX129" s="192"/>
      <c r="AY129" s="192"/>
      <c r="AZ129" s="192"/>
      <c r="BA129" s="192"/>
      <c r="BB129" s="192"/>
      <c r="BC129" s="192"/>
      <c r="BD129" s="192"/>
      <c r="BE129" s="192"/>
      <c r="BF129" s="192"/>
      <c r="BG129" s="192"/>
      <c r="BH129" s="192"/>
      <c r="BI129" s="192"/>
      <c r="BJ129" s="192"/>
      <c r="BK129" s="192"/>
      <c r="BL129" s="192"/>
      <c r="BM129" s="192"/>
      <c r="BN129" s="192"/>
      <c r="BO129" s="192"/>
      <c r="BP129" s="192"/>
      <c r="BQ129" s="192"/>
      <c r="BR129" s="192"/>
      <c r="BS129" s="192"/>
      <c r="BT129" s="192"/>
      <c r="BU129" s="192"/>
      <c r="BV129" s="192"/>
      <c r="BW129" s="192"/>
    </row>
    <row r="130" spans="2:75" s="202" customFormat="1" ht="15.75" customHeight="1">
      <c r="B130" s="230">
        <v>55</v>
      </c>
      <c r="C130" s="257" t="s">
        <v>790</v>
      </c>
      <c r="D130" s="9" t="s">
        <v>697</v>
      </c>
      <c r="E130" s="251">
        <v>2</v>
      </c>
      <c r="F130" s="258" t="s">
        <v>791</v>
      </c>
      <c r="G130" s="404"/>
      <c r="H130" s="235">
        <f>E130*G130</f>
        <v>0</v>
      </c>
      <c r="I130" s="8"/>
      <c r="J130" s="192"/>
      <c r="K130" s="192"/>
      <c r="L130" s="192"/>
      <c r="M130" s="192"/>
      <c r="N130" s="192"/>
      <c r="O130" s="236"/>
      <c r="P130" s="192"/>
      <c r="Q130" s="192"/>
      <c r="R130" s="192"/>
      <c r="S130" s="192"/>
      <c r="T130" s="192"/>
      <c r="U130" s="192"/>
      <c r="V130" s="192"/>
      <c r="W130" s="192"/>
      <c r="X130" s="236"/>
      <c r="Y130" s="192"/>
      <c r="Z130" s="192"/>
      <c r="AA130" s="192"/>
      <c r="AB130" s="192"/>
      <c r="AC130" s="192"/>
      <c r="AD130" s="192"/>
      <c r="AE130" s="192"/>
      <c r="AF130" s="192"/>
      <c r="AG130" s="192"/>
      <c r="AH130" s="192"/>
      <c r="AI130" s="192"/>
      <c r="AJ130" s="192"/>
      <c r="AK130" s="192"/>
      <c r="AL130" s="192"/>
      <c r="AM130" s="192"/>
      <c r="AN130" s="192"/>
      <c r="AO130" s="192"/>
      <c r="AP130" s="192"/>
      <c r="AQ130" s="192"/>
      <c r="AR130" s="192"/>
      <c r="AS130" s="192"/>
      <c r="AT130" s="192"/>
      <c r="AU130" s="192"/>
      <c r="AV130" s="192"/>
      <c r="AW130" s="192"/>
      <c r="AX130" s="192"/>
      <c r="AY130" s="192"/>
      <c r="AZ130" s="192"/>
      <c r="BA130" s="192"/>
      <c r="BB130" s="192"/>
      <c r="BC130" s="192"/>
      <c r="BD130" s="192"/>
      <c r="BE130" s="192"/>
      <c r="BF130" s="192"/>
      <c r="BG130" s="192"/>
      <c r="BH130" s="192"/>
      <c r="BI130" s="192"/>
      <c r="BJ130" s="192"/>
      <c r="BK130" s="192"/>
      <c r="BL130" s="192"/>
      <c r="BM130" s="192"/>
      <c r="BN130" s="192"/>
      <c r="BO130" s="192"/>
      <c r="BP130" s="192"/>
      <c r="BQ130" s="192"/>
      <c r="BR130" s="192"/>
      <c r="BS130" s="192"/>
      <c r="BT130" s="192"/>
      <c r="BU130" s="192"/>
      <c r="BV130" s="192"/>
      <c r="BW130" s="192"/>
    </row>
    <row r="131" spans="2:75" s="202" customFormat="1" ht="15.75" customHeight="1">
      <c r="B131" s="230"/>
      <c r="C131" s="437" t="s">
        <v>1418</v>
      </c>
      <c r="D131" s="412" t="s">
        <v>697</v>
      </c>
      <c r="E131" s="433">
        <v>2</v>
      </c>
      <c r="F131" s="258"/>
      <c r="G131" s="404"/>
      <c r="H131" s="235"/>
      <c r="I131" s="8"/>
      <c r="J131" s="192"/>
      <c r="K131" s="192"/>
      <c r="L131" s="192"/>
      <c r="M131" s="192"/>
      <c r="N131" s="192"/>
      <c r="O131" s="236"/>
      <c r="P131" s="192"/>
      <c r="Q131" s="192"/>
      <c r="R131" s="192"/>
      <c r="S131" s="192"/>
      <c r="T131" s="192"/>
      <c r="U131" s="192"/>
      <c r="V131" s="192"/>
      <c r="W131" s="192"/>
      <c r="X131" s="236"/>
      <c r="Y131" s="192"/>
      <c r="Z131" s="192"/>
      <c r="AA131" s="192"/>
      <c r="AB131" s="192"/>
      <c r="AC131" s="192"/>
      <c r="AD131" s="192"/>
      <c r="AE131" s="192"/>
      <c r="AF131" s="192"/>
      <c r="AG131" s="192"/>
      <c r="AH131" s="192"/>
      <c r="AI131" s="192"/>
      <c r="AJ131" s="192"/>
      <c r="AK131" s="192"/>
      <c r="AL131" s="192"/>
      <c r="AM131" s="192"/>
      <c r="AN131" s="192"/>
      <c r="AO131" s="192"/>
      <c r="AP131" s="192"/>
      <c r="AQ131" s="192"/>
      <c r="AR131" s="192"/>
      <c r="AS131" s="192"/>
      <c r="AT131" s="192"/>
      <c r="AU131" s="192"/>
      <c r="AV131" s="192"/>
      <c r="AW131" s="192"/>
      <c r="AX131" s="192"/>
      <c r="AY131" s="192"/>
      <c r="AZ131" s="192"/>
      <c r="BA131" s="192"/>
      <c r="BB131" s="192"/>
      <c r="BC131" s="192"/>
      <c r="BD131" s="192"/>
      <c r="BE131" s="192"/>
      <c r="BF131" s="192"/>
      <c r="BG131" s="192"/>
      <c r="BH131" s="192"/>
      <c r="BI131" s="192"/>
      <c r="BJ131" s="192"/>
      <c r="BK131" s="192"/>
      <c r="BL131" s="192"/>
      <c r="BM131" s="192"/>
      <c r="BN131" s="192"/>
      <c r="BO131" s="192"/>
      <c r="BP131" s="192"/>
      <c r="BQ131" s="192"/>
      <c r="BR131" s="192"/>
      <c r="BS131" s="192"/>
      <c r="BT131" s="192"/>
      <c r="BU131" s="192"/>
      <c r="BV131" s="192"/>
      <c r="BW131" s="192"/>
    </row>
    <row r="132" spans="2:75" s="202" customFormat="1" ht="15.75" customHeight="1">
      <c r="B132" s="230">
        <v>56</v>
      </c>
      <c r="C132" s="257" t="s">
        <v>792</v>
      </c>
      <c r="D132" s="9" t="s">
        <v>697</v>
      </c>
      <c r="E132" s="251">
        <v>1</v>
      </c>
      <c r="F132" s="258" t="s">
        <v>791</v>
      </c>
      <c r="G132" s="404"/>
      <c r="H132" s="235">
        <f>E132*G132</f>
        <v>0</v>
      </c>
      <c r="I132" s="8"/>
      <c r="J132" s="192"/>
      <c r="K132" s="192"/>
      <c r="L132" s="192"/>
      <c r="M132" s="192"/>
      <c r="N132" s="192"/>
      <c r="O132" s="236"/>
      <c r="P132" s="192"/>
      <c r="Q132" s="192"/>
      <c r="R132" s="192"/>
      <c r="S132" s="192"/>
      <c r="T132" s="192"/>
      <c r="U132" s="192"/>
      <c r="V132" s="192"/>
      <c r="W132" s="192"/>
      <c r="X132" s="236"/>
      <c r="Y132" s="192"/>
      <c r="Z132" s="192"/>
      <c r="AA132" s="192"/>
      <c r="AB132" s="192"/>
      <c r="AC132" s="192"/>
      <c r="AD132" s="192"/>
      <c r="AE132" s="192"/>
      <c r="AF132" s="192"/>
      <c r="AG132" s="192"/>
      <c r="AH132" s="192"/>
      <c r="AI132" s="192"/>
      <c r="AJ132" s="192"/>
      <c r="AK132" s="192"/>
      <c r="AL132" s="192"/>
      <c r="AM132" s="192"/>
      <c r="AN132" s="192"/>
      <c r="AO132" s="192"/>
      <c r="AP132" s="192"/>
      <c r="AQ132" s="192"/>
      <c r="AR132" s="192"/>
      <c r="AS132" s="192"/>
      <c r="AT132" s="192"/>
      <c r="AU132" s="192"/>
      <c r="AV132" s="192"/>
      <c r="AW132" s="192"/>
      <c r="AX132" s="192"/>
      <c r="AY132" s="192"/>
      <c r="AZ132" s="192"/>
      <c r="BA132" s="192"/>
      <c r="BB132" s="192"/>
      <c r="BC132" s="192"/>
      <c r="BD132" s="192"/>
      <c r="BE132" s="192"/>
      <c r="BF132" s="192"/>
      <c r="BG132" s="192"/>
      <c r="BH132" s="192"/>
      <c r="BI132" s="192"/>
      <c r="BJ132" s="192"/>
      <c r="BK132" s="192"/>
      <c r="BL132" s="192"/>
      <c r="BM132" s="192"/>
      <c r="BN132" s="192"/>
      <c r="BO132" s="192"/>
      <c r="BP132" s="192"/>
      <c r="BQ132" s="192"/>
      <c r="BR132" s="192"/>
      <c r="BS132" s="192"/>
      <c r="BT132" s="192"/>
      <c r="BU132" s="192"/>
      <c r="BV132" s="192"/>
      <c r="BW132" s="192"/>
    </row>
    <row r="133" spans="2:75" s="202" customFormat="1" ht="15.75" customHeight="1">
      <c r="B133" s="230"/>
      <c r="C133" s="437" t="s">
        <v>1420</v>
      </c>
      <c r="D133" s="412" t="s">
        <v>697</v>
      </c>
      <c r="E133" s="433">
        <v>1</v>
      </c>
      <c r="F133" s="258"/>
      <c r="G133" s="404"/>
      <c r="H133" s="235"/>
      <c r="I133" s="8"/>
      <c r="J133" s="192"/>
      <c r="K133" s="192"/>
      <c r="L133" s="192"/>
      <c r="M133" s="192"/>
      <c r="N133" s="192"/>
      <c r="O133" s="236"/>
      <c r="P133" s="192"/>
      <c r="Q133" s="192"/>
      <c r="R133" s="192"/>
      <c r="S133" s="192"/>
      <c r="T133" s="192"/>
      <c r="U133" s="192"/>
      <c r="V133" s="192"/>
      <c r="W133" s="192"/>
      <c r="X133" s="236"/>
      <c r="Y133" s="192"/>
      <c r="Z133" s="192"/>
      <c r="AA133" s="192"/>
      <c r="AB133" s="192"/>
      <c r="AC133" s="192"/>
      <c r="AD133" s="192"/>
      <c r="AE133" s="192"/>
      <c r="AF133" s="192"/>
      <c r="AG133" s="192"/>
      <c r="AH133" s="192"/>
      <c r="AI133" s="192"/>
      <c r="AJ133" s="192"/>
      <c r="AK133" s="192"/>
      <c r="AL133" s="192"/>
      <c r="AM133" s="192"/>
      <c r="AN133" s="192"/>
      <c r="AO133" s="192"/>
      <c r="AP133" s="192"/>
      <c r="AQ133" s="192"/>
      <c r="AR133" s="192"/>
      <c r="AS133" s="192"/>
      <c r="AT133" s="192"/>
      <c r="AU133" s="192"/>
      <c r="AV133" s="192"/>
      <c r="AW133" s="192"/>
      <c r="AX133" s="192"/>
      <c r="AY133" s="192"/>
      <c r="AZ133" s="192"/>
      <c r="BA133" s="192"/>
      <c r="BB133" s="192"/>
      <c r="BC133" s="192"/>
      <c r="BD133" s="192"/>
      <c r="BE133" s="192"/>
      <c r="BF133" s="192"/>
      <c r="BG133" s="192"/>
      <c r="BH133" s="192"/>
      <c r="BI133" s="192"/>
      <c r="BJ133" s="192"/>
      <c r="BK133" s="192"/>
      <c r="BL133" s="192"/>
      <c r="BM133" s="192"/>
      <c r="BN133" s="192"/>
      <c r="BO133" s="192"/>
      <c r="BP133" s="192"/>
      <c r="BQ133" s="192"/>
      <c r="BR133" s="192"/>
      <c r="BS133" s="192"/>
      <c r="BT133" s="192"/>
      <c r="BU133" s="192"/>
      <c r="BV133" s="192"/>
      <c r="BW133" s="192"/>
    </row>
    <row r="134" spans="2:75" s="202" customFormat="1" ht="15.75" customHeight="1">
      <c r="B134" s="230">
        <v>57</v>
      </c>
      <c r="C134" s="257" t="s">
        <v>793</v>
      </c>
      <c r="D134" s="9" t="s">
        <v>697</v>
      </c>
      <c r="E134" s="251">
        <v>1</v>
      </c>
      <c r="F134" s="258" t="s">
        <v>791</v>
      </c>
      <c r="G134" s="404"/>
      <c r="H134" s="235">
        <f>E134*G134</f>
        <v>0</v>
      </c>
      <c r="I134" s="8"/>
      <c r="J134" s="192"/>
      <c r="K134" s="192"/>
      <c r="L134" s="192"/>
      <c r="M134" s="192"/>
      <c r="N134" s="192"/>
      <c r="O134" s="236"/>
      <c r="P134" s="192"/>
      <c r="Q134" s="192"/>
      <c r="R134" s="192"/>
      <c r="S134" s="192"/>
      <c r="T134" s="192"/>
      <c r="U134" s="192"/>
      <c r="V134" s="192"/>
      <c r="W134" s="192"/>
      <c r="X134" s="236"/>
      <c r="Y134" s="192"/>
      <c r="Z134" s="192"/>
      <c r="AA134" s="192"/>
      <c r="AB134" s="192"/>
      <c r="AC134" s="192"/>
      <c r="AD134" s="192"/>
      <c r="AE134" s="192"/>
      <c r="AF134" s="192"/>
      <c r="AG134" s="192"/>
      <c r="AH134" s="192"/>
      <c r="AI134" s="192"/>
      <c r="AJ134" s="192"/>
      <c r="AK134" s="192"/>
      <c r="AL134" s="192"/>
      <c r="AM134" s="192"/>
      <c r="AN134" s="192"/>
      <c r="AO134" s="192"/>
      <c r="AP134" s="192"/>
      <c r="AQ134" s="192"/>
      <c r="AR134" s="192"/>
      <c r="AS134" s="192"/>
      <c r="AT134" s="192"/>
      <c r="AU134" s="192"/>
      <c r="AV134" s="192"/>
      <c r="AW134" s="192"/>
      <c r="AX134" s="192"/>
      <c r="AY134" s="192"/>
      <c r="AZ134" s="192"/>
      <c r="BA134" s="192"/>
      <c r="BB134" s="192"/>
      <c r="BC134" s="192"/>
      <c r="BD134" s="192"/>
      <c r="BE134" s="192"/>
      <c r="BF134" s="192"/>
      <c r="BG134" s="192"/>
      <c r="BH134" s="192"/>
      <c r="BI134" s="192"/>
      <c r="BJ134" s="192"/>
      <c r="BK134" s="192"/>
      <c r="BL134" s="192"/>
      <c r="BM134" s="192"/>
      <c r="BN134" s="192"/>
      <c r="BO134" s="192"/>
      <c r="BP134" s="192"/>
      <c r="BQ134" s="192"/>
      <c r="BR134" s="192"/>
      <c r="BS134" s="192"/>
      <c r="BT134" s="192"/>
      <c r="BU134" s="192"/>
      <c r="BV134" s="192"/>
      <c r="BW134" s="192"/>
    </row>
    <row r="135" spans="2:75" s="202" customFormat="1" ht="15.75" customHeight="1">
      <c r="B135" s="230"/>
      <c r="C135" s="437" t="s">
        <v>1420</v>
      </c>
      <c r="D135" s="412" t="s">
        <v>697</v>
      </c>
      <c r="E135" s="433">
        <v>1</v>
      </c>
      <c r="F135" s="258"/>
      <c r="G135" s="404"/>
      <c r="H135" s="235"/>
      <c r="I135" s="8"/>
      <c r="J135" s="192"/>
      <c r="K135" s="192"/>
      <c r="L135" s="192"/>
      <c r="M135" s="192"/>
      <c r="N135" s="192"/>
      <c r="O135" s="236"/>
      <c r="P135" s="192"/>
      <c r="Q135" s="192"/>
      <c r="R135" s="192"/>
      <c r="S135" s="192"/>
      <c r="T135" s="192"/>
      <c r="U135" s="192"/>
      <c r="V135" s="192"/>
      <c r="W135" s="192"/>
      <c r="X135" s="236"/>
      <c r="Y135" s="192"/>
      <c r="Z135" s="192"/>
      <c r="AA135" s="192"/>
      <c r="AB135" s="192"/>
      <c r="AC135" s="192"/>
      <c r="AD135" s="192"/>
      <c r="AE135" s="192"/>
      <c r="AF135" s="192"/>
      <c r="AG135" s="192"/>
      <c r="AH135" s="192"/>
      <c r="AI135" s="192"/>
      <c r="AJ135" s="192"/>
      <c r="AK135" s="192"/>
      <c r="AL135" s="192"/>
      <c r="AM135" s="192"/>
      <c r="AN135" s="192"/>
      <c r="AO135" s="192"/>
      <c r="AP135" s="192"/>
      <c r="AQ135" s="192"/>
      <c r="AR135" s="192"/>
      <c r="AS135" s="192"/>
      <c r="AT135" s="192"/>
      <c r="AU135" s="192"/>
      <c r="AV135" s="192"/>
      <c r="AW135" s="192"/>
      <c r="AX135" s="192"/>
      <c r="AY135" s="192"/>
      <c r="AZ135" s="192"/>
      <c r="BA135" s="192"/>
      <c r="BB135" s="192"/>
      <c r="BC135" s="192"/>
      <c r="BD135" s="192"/>
      <c r="BE135" s="192"/>
      <c r="BF135" s="192"/>
      <c r="BG135" s="192"/>
      <c r="BH135" s="192"/>
      <c r="BI135" s="192"/>
      <c r="BJ135" s="192"/>
      <c r="BK135" s="192"/>
      <c r="BL135" s="192"/>
      <c r="BM135" s="192"/>
      <c r="BN135" s="192"/>
      <c r="BO135" s="192"/>
      <c r="BP135" s="192"/>
      <c r="BQ135" s="192"/>
      <c r="BR135" s="192"/>
      <c r="BS135" s="192"/>
      <c r="BT135" s="192"/>
      <c r="BU135" s="192"/>
      <c r="BV135" s="192"/>
      <c r="BW135" s="192"/>
    </row>
    <row r="136" spans="2:75" s="202" customFormat="1" ht="15.75" customHeight="1">
      <c r="B136" s="230">
        <v>58</v>
      </c>
      <c r="C136" s="257" t="s">
        <v>794</v>
      </c>
      <c r="D136" s="9" t="s">
        <v>697</v>
      </c>
      <c r="E136" s="251">
        <v>2</v>
      </c>
      <c r="F136" s="250"/>
      <c r="G136" s="404"/>
      <c r="H136" s="235">
        <f>E136*G136</f>
        <v>0</v>
      </c>
      <c r="I136" s="8"/>
      <c r="J136" s="192"/>
      <c r="K136" s="192"/>
      <c r="L136" s="192"/>
      <c r="M136" s="192"/>
      <c r="N136" s="192"/>
      <c r="O136" s="236"/>
      <c r="P136" s="192"/>
      <c r="Q136" s="192"/>
      <c r="R136" s="192"/>
      <c r="S136" s="192"/>
      <c r="T136" s="192"/>
      <c r="U136" s="192"/>
      <c r="V136" s="192"/>
      <c r="W136" s="192"/>
      <c r="X136" s="236"/>
      <c r="Y136" s="192"/>
      <c r="Z136" s="192"/>
      <c r="AA136" s="192"/>
      <c r="AB136" s="192"/>
      <c r="AC136" s="192"/>
      <c r="AD136" s="192"/>
      <c r="AE136" s="192"/>
      <c r="AF136" s="192"/>
      <c r="AG136" s="192"/>
      <c r="AH136" s="192"/>
      <c r="AI136" s="192"/>
      <c r="AJ136" s="192"/>
      <c r="AK136" s="192"/>
      <c r="AL136" s="192"/>
      <c r="AM136" s="192"/>
      <c r="AN136" s="192"/>
      <c r="AO136" s="192"/>
      <c r="AP136" s="192"/>
      <c r="AQ136" s="192"/>
      <c r="AR136" s="192"/>
      <c r="AS136" s="192"/>
      <c r="AT136" s="192"/>
      <c r="AU136" s="192"/>
      <c r="AV136" s="192"/>
      <c r="AW136" s="192"/>
      <c r="AX136" s="192"/>
      <c r="AY136" s="192"/>
      <c r="AZ136" s="192"/>
      <c r="BA136" s="192"/>
      <c r="BB136" s="192"/>
      <c r="BC136" s="192"/>
      <c r="BD136" s="192"/>
      <c r="BE136" s="192"/>
      <c r="BF136" s="192"/>
      <c r="BG136" s="192"/>
      <c r="BH136" s="192"/>
      <c r="BI136" s="192"/>
      <c r="BJ136" s="192"/>
      <c r="BK136" s="192"/>
      <c r="BL136" s="192"/>
      <c r="BM136" s="192"/>
      <c r="BN136" s="192"/>
      <c r="BO136" s="192"/>
      <c r="BP136" s="192"/>
      <c r="BQ136" s="192"/>
      <c r="BR136" s="192"/>
      <c r="BS136" s="192"/>
      <c r="BT136" s="192"/>
      <c r="BU136" s="192"/>
      <c r="BV136" s="192"/>
      <c r="BW136" s="192"/>
    </row>
    <row r="137" spans="2:75" s="202" customFormat="1" ht="15.75" customHeight="1">
      <c r="B137" s="230"/>
      <c r="C137" s="437" t="s">
        <v>1418</v>
      </c>
      <c r="D137" s="412" t="s">
        <v>697</v>
      </c>
      <c r="E137" s="433">
        <v>2</v>
      </c>
      <c r="F137" s="250"/>
      <c r="G137" s="404"/>
      <c r="H137" s="235"/>
      <c r="I137" s="8"/>
      <c r="J137" s="192"/>
      <c r="K137" s="192"/>
      <c r="L137" s="192"/>
      <c r="M137" s="192"/>
      <c r="N137" s="192"/>
      <c r="O137" s="236"/>
      <c r="P137" s="192"/>
      <c r="Q137" s="192"/>
      <c r="R137" s="192"/>
      <c r="S137" s="192"/>
      <c r="T137" s="192"/>
      <c r="U137" s="192"/>
      <c r="V137" s="192"/>
      <c r="W137" s="192"/>
      <c r="X137" s="236"/>
      <c r="Y137" s="192"/>
      <c r="Z137" s="192"/>
      <c r="AA137" s="192"/>
      <c r="AB137" s="192"/>
      <c r="AC137" s="192"/>
      <c r="AD137" s="192"/>
      <c r="AE137" s="192"/>
      <c r="AF137" s="192"/>
      <c r="AG137" s="192"/>
      <c r="AH137" s="192"/>
      <c r="AI137" s="192"/>
      <c r="AJ137" s="192"/>
      <c r="AK137" s="192"/>
      <c r="AL137" s="192"/>
      <c r="AM137" s="192"/>
      <c r="AN137" s="192"/>
      <c r="AO137" s="192"/>
      <c r="AP137" s="192"/>
      <c r="AQ137" s="192"/>
      <c r="AR137" s="192"/>
      <c r="AS137" s="192"/>
      <c r="AT137" s="192"/>
      <c r="AU137" s="192"/>
      <c r="AV137" s="192"/>
      <c r="AW137" s="192"/>
      <c r="AX137" s="192"/>
      <c r="AY137" s="192"/>
      <c r="AZ137" s="192"/>
      <c r="BA137" s="192"/>
      <c r="BB137" s="192"/>
      <c r="BC137" s="192"/>
      <c r="BD137" s="192"/>
      <c r="BE137" s="192"/>
      <c r="BF137" s="192"/>
      <c r="BG137" s="192"/>
      <c r="BH137" s="192"/>
      <c r="BI137" s="192"/>
      <c r="BJ137" s="192"/>
      <c r="BK137" s="192"/>
      <c r="BL137" s="192"/>
      <c r="BM137" s="192"/>
      <c r="BN137" s="192"/>
      <c r="BO137" s="192"/>
      <c r="BP137" s="192"/>
      <c r="BQ137" s="192"/>
      <c r="BR137" s="192"/>
      <c r="BS137" s="192"/>
      <c r="BT137" s="192"/>
      <c r="BU137" s="192"/>
      <c r="BV137" s="192"/>
      <c r="BW137" s="192"/>
    </row>
    <row r="138" spans="2:75" s="202" customFormat="1" ht="15.75" customHeight="1">
      <c r="B138" s="230">
        <v>59</v>
      </c>
      <c r="C138" s="257" t="s">
        <v>777</v>
      </c>
      <c r="D138" s="9" t="s">
        <v>697</v>
      </c>
      <c r="E138" s="251">
        <v>5</v>
      </c>
      <c r="F138" s="250"/>
      <c r="G138" s="404"/>
      <c r="H138" s="235">
        <f>E138*G138</f>
        <v>0</v>
      </c>
      <c r="I138" s="8"/>
      <c r="J138" s="192"/>
      <c r="K138" s="192"/>
      <c r="L138" s="192"/>
      <c r="M138" s="192"/>
      <c r="N138" s="192"/>
      <c r="O138" s="236"/>
      <c r="P138" s="192"/>
      <c r="Q138" s="192"/>
      <c r="R138" s="192"/>
      <c r="S138" s="192"/>
      <c r="T138" s="192"/>
      <c r="U138" s="192"/>
      <c r="V138" s="192"/>
      <c r="W138" s="192"/>
      <c r="X138" s="236"/>
      <c r="Y138" s="192"/>
      <c r="Z138" s="192"/>
      <c r="AA138" s="192"/>
      <c r="AB138" s="192"/>
      <c r="AC138" s="192"/>
      <c r="AD138" s="192"/>
      <c r="AE138" s="192"/>
      <c r="AF138" s="192"/>
      <c r="AG138" s="192"/>
      <c r="AH138" s="192"/>
      <c r="AI138" s="192"/>
      <c r="AJ138" s="192"/>
      <c r="AK138" s="192"/>
      <c r="AL138" s="192"/>
      <c r="AM138" s="192"/>
      <c r="AN138" s="192"/>
      <c r="AO138" s="192"/>
      <c r="AP138" s="192"/>
      <c r="AQ138" s="192"/>
      <c r="AR138" s="192"/>
      <c r="AS138" s="192"/>
      <c r="AT138" s="192"/>
      <c r="AU138" s="192"/>
      <c r="AV138" s="192"/>
      <c r="AW138" s="192"/>
      <c r="AX138" s="192"/>
      <c r="AY138" s="192"/>
      <c r="AZ138" s="192"/>
      <c r="BA138" s="192"/>
      <c r="BB138" s="192"/>
      <c r="BC138" s="192"/>
      <c r="BD138" s="192"/>
      <c r="BE138" s="192"/>
      <c r="BF138" s="192"/>
      <c r="BG138" s="192"/>
      <c r="BH138" s="192"/>
      <c r="BI138" s="192"/>
      <c r="BJ138" s="192"/>
      <c r="BK138" s="192"/>
      <c r="BL138" s="192"/>
      <c r="BM138" s="192"/>
      <c r="BN138" s="192"/>
      <c r="BO138" s="192"/>
      <c r="BP138" s="192"/>
      <c r="BQ138" s="192"/>
      <c r="BR138" s="192"/>
      <c r="BS138" s="192"/>
      <c r="BT138" s="192"/>
      <c r="BU138" s="192"/>
      <c r="BV138" s="192"/>
      <c r="BW138" s="192"/>
    </row>
    <row r="139" spans="2:75" s="202" customFormat="1" ht="15.75" customHeight="1">
      <c r="B139" s="230"/>
      <c r="C139" s="437" t="s">
        <v>1422</v>
      </c>
      <c r="D139" s="412" t="s">
        <v>697</v>
      </c>
      <c r="E139" s="433">
        <v>5</v>
      </c>
      <c r="F139" s="250"/>
      <c r="G139" s="404"/>
      <c r="H139" s="235"/>
      <c r="I139" s="8"/>
      <c r="J139" s="192"/>
      <c r="K139" s="192"/>
      <c r="L139" s="192"/>
      <c r="M139" s="192"/>
      <c r="N139" s="192"/>
      <c r="O139" s="236"/>
      <c r="P139" s="192"/>
      <c r="Q139" s="192"/>
      <c r="R139" s="192"/>
      <c r="S139" s="192"/>
      <c r="T139" s="192"/>
      <c r="U139" s="192"/>
      <c r="V139" s="192"/>
      <c r="W139" s="192"/>
      <c r="X139" s="236"/>
      <c r="Y139" s="192"/>
      <c r="Z139" s="192"/>
      <c r="AA139" s="192"/>
      <c r="AB139" s="192"/>
      <c r="AC139" s="192"/>
      <c r="AD139" s="192"/>
      <c r="AE139" s="192"/>
      <c r="AF139" s="192"/>
      <c r="AG139" s="192"/>
      <c r="AH139" s="192"/>
      <c r="AI139" s="192"/>
      <c r="AJ139" s="192"/>
      <c r="AK139" s="192"/>
      <c r="AL139" s="192"/>
      <c r="AM139" s="192"/>
      <c r="AN139" s="192"/>
      <c r="AO139" s="192"/>
      <c r="AP139" s="192"/>
      <c r="AQ139" s="192"/>
      <c r="AR139" s="192"/>
      <c r="AS139" s="192"/>
      <c r="AT139" s="192"/>
      <c r="AU139" s="192"/>
      <c r="AV139" s="192"/>
      <c r="AW139" s="192"/>
      <c r="AX139" s="192"/>
      <c r="AY139" s="192"/>
      <c r="AZ139" s="192"/>
      <c r="BA139" s="192"/>
      <c r="BB139" s="192"/>
      <c r="BC139" s="192"/>
      <c r="BD139" s="192"/>
      <c r="BE139" s="192"/>
      <c r="BF139" s="192"/>
      <c r="BG139" s="192"/>
      <c r="BH139" s="192"/>
      <c r="BI139" s="192"/>
      <c r="BJ139" s="192"/>
      <c r="BK139" s="192"/>
      <c r="BL139" s="192"/>
      <c r="BM139" s="192"/>
      <c r="BN139" s="192"/>
      <c r="BO139" s="192"/>
      <c r="BP139" s="192"/>
      <c r="BQ139" s="192"/>
      <c r="BR139" s="192"/>
      <c r="BS139" s="192"/>
      <c r="BT139" s="192"/>
      <c r="BU139" s="192"/>
      <c r="BV139" s="192"/>
      <c r="BW139" s="192"/>
    </row>
    <row r="140" spans="2:75" s="202" customFormat="1" ht="15.75" customHeight="1">
      <c r="B140" s="230">
        <v>60</v>
      </c>
      <c r="C140" s="257" t="s">
        <v>778</v>
      </c>
      <c r="D140" s="9" t="s">
        <v>697</v>
      </c>
      <c r="E140" s="251">
        <v>5</v>
      </c>
      <c r="F140" s="250"/>
      <c r="G140" s="404"/>
      <c r="H140" s="235">
        <f>E140*G140</f>
        <v>0</v>
      </c>
      <c r="I140" s="8"/>
      <c r="J140" s="192"/>
      <c r="K140" s="192"/>
      <c r="L140" s="192"/>
      <c r="M140" s="192"/>
      <c r="N140" s="192"/>
      <c r="O140" s="236"/>
      <c r="P140" s="192"/>
      <c r="Q140" s="192"/>
      <c r="R140" s="192"/>
      <c r="S140" s="192"/>
      <c r="T140" s="192"/>
      <c r="U140" s="192"/>
      <c r="V140" s="192"/>
      <c r="W140" s="192"/>
      <c r="X140" s="236"/>
      <c r="Y140" s="192"/>
      <c r="Z140" s="192"/>
      <c r="AA140" s="192"/>
      <c r="AB140" s="192"/>
      <c r="AC140" s="192"/>
      <c r="AD140" s="192"/>
      <c r="AE140" s="192"/>
      <c r="AF140" s="192"/>
      <c r="AG140" s="192"/>
      <c r="AH140" s="192"/>
      <c r="AI140" s="192"/>
      <c r="AJ140" s="192"/>
      <c r="AK140" s="192"/>
      <c r="AL140" s="192"/>
      <c r="AM140" s="192"/>
      <c r="AN140" s="192"/>
      <c r="AO140" s="192"/>
      <c r="AP140" s="192"/>
      <c r="AQ140" s="192"/>
      <c r="AR140" s="192"/>
      <c r="AS140" s="192"/>
      <c r="AT140" s="192"/>
      <c r="AU140" s="192"/>
      <c r="AV140" s="192"/>
      <c r="AW140" s="192"/>
      <c r="AX140" s="192"/>
      <c r="AY140" s="192"/>
      <c r="AZ140" s="192"/>
      <c r="BA140" s="192"/>
      <c r="BB140" s="192"/>
      <c r="BC140" s="192"/>
      <c r="BD140" s="192"/>
      <c r="BE140" s="192"/>
      <c r="BF140" s="192"/>
      <c r="BG140" s="192"/>
      <c r="BH140" s="192"/>
      <c r="BI140" s="192"/>
      <c r="BJ140" s="192"/>
      <c r="BK140" s="192"/>
      <c r="BL140" s="192"/>
      <c r="BM140" s="192"/>
      <c r="BN140" s="192"/>
      <c r="BO140" s="192"/>
      <c r="BP140" s="192"/>
      <c r="BQ140" s="192"/>
      <c r="BR140" s="192"/>
      <c r="BS140" s="192"/>
      <c r="BT140" s="192"/>
      <c r="BU140" s="192"/>
      <c r="BV140" s="192"/>
      <c r="BW140" s="192"/>
    </row>
    <row r="141" spans="2:75" s="202" customFormat="1" ht="15.75" customHeight="1">
      <c r="B141" s="230"/>
      <c r="C141" s="437" t="s">
        <v>1422</v>
      </c>
      <c r="D141" s="412" t="s">
        <v>697</v>
      </c>
      <c r="E141" s="433">
        <v>5</v>
      </c>
      <c r="F141" s="250"/>
      <c r="G141" s="404"/>
      <c r="H141" s="235"/>
      <c r="I141" s="8"/>
      <c r="J141" s="192"/>
      <c r="K141" s="192"/>
      <c r="L141" s="192"/>
      <c r="M141" s="192"/>
      <c r="N141" s="192"/>
      <c r="O141" s="236"/>
      <c r="P141" s="192"/>
      <c r="Q141" s="192"/>
      <c r="R141" s="192"/>
      <c r="S141" s="192"/>
      <c r="T141" s="192"/>
      <c r="U141" s="192"/>
      <c r="V141" s="192"/>
      <c r="W141" s="192"/>
      <c r="X141" s="236"/>
      <c r="Y141" s="192"/>
      <c r="Z141" s="192"/>
      <c r="AA141" s="192"/>
      <c r="AB141" s="192"/>
      <c r="AC141" s="192"/>
      <c r="AD141" s="192"/>
      <c r="AE141" s="192"/>
      <c r="AF141" s="192"/>
      <c r="AG141" s="192"/>
      <c r="AH141" s="192"/>
      <c r="AI141" s="192"/>
      <c r="AJ141" s="192"/>
      <c r="AK141" s="192"/>
      <c r="AL141" s="192"/>
      <c r="AM141" s="192"/>
      <c r="AN141" s="192"/>
      <c r="AO141" s="192"/>
      <c r="AP141" s="192"/>
      <c r="AQ141" s="192"/>
      <c r="AR141" s="192"/>
      <c r="AS141" s="192"/>
      <c r="AT141" s="192"/>
      <c r="AU141" s="192"/>
      <c r="AV141" s="192"/>
      <c r="AW141" s="192"/>
      <c r="AX141" s="192"/>
      <c r="AY141" s="192"/>
      <c r="AZ141" s="192"/>
      <c r="BA141" s="192"/>
      <c r="BB141" s="192"/>
      <c r="BC141" s="192"/>
      <c r="BD141" s="192"/>
      <c r="BE141" s="192"/>
      <c r="BF141" s="192"/>
      <c r="BG141" s="192"/>
      <c r="BH141" s="192"/>
      <c r="BI141" s="192"/>
      <c r="BJ141" s="192"/>
      <c r="BK141" s="192"/>
      <c r="BL141" s="192"/>
      <c r="BM141" s="192"/>
      <c r="BN141" s="192"/>
      <c r="BO141" s="192"/>
      <c r="BP141" s="192"/>
      <c r="BQ141" s="192"/>
      <c r="BR141" s="192"/>
      <c r="BS141" s="192"/>
      <c r="BT141" s="192"/>
      <c r="BU141" s="192"/>
      <c r="BV141" s="192"/>
      <c r="BW141" s="192"/>
    </row>
    <row r="142" spans="2:75" s="202" customFormat="1" ht="15.75" customHeight="1">
      <c r="B142" s="230">
        <v>61</v>
      </c>
      <c r="C142" s="257" t="s">
        <v>795</v>
      </c>
      <c r="D142" s="9" t="s">
        <v>697</v>
      </c>
      <c r="E142" s="251">
        <v>1</v>
      </c>
      <c r="F142" s="250"/>
      <c r="G142" s="404"/>
      <c r="H142" s="235">
        <f>E142*G142</f>
        <v>0</v>
      </c>
      <c r="I142" s="8"/>
      <c r="J142" s="192"/>
      <c r="K142" s="192"/>
      <c r="L142" s="192"/>
      <c r="M142" s="192"/>
      <c r="N142" s="192"/>
      <c r="O142" s="236"/>
      <c r="P142" s="192"/>
      <c r="Q142" s="192"/>
      <c r="R142" s="192"/>
      <c r="S142" s="192"/>
      <c r="T142" s="192"/>
      <c r="U142" s="192"/>
      <c r="V142" s="192"/>
      <c r="W142" s="192"/>
      <c r="X142" s="236"/>
      <c r="Y142" s="192"/>
      <c r="Z142" s="192"/>
      <c r="AA142" s="192"/>
      <c r="AB142" s="192"/>
      <c r="AC142" s="192"/>
      <c r="AD142" s="192"/>
      <c r="AE142" s="192"/>
      <c r="AF142" s="192"/>
      <c r="AG142" s="192"/>
      <c r="AH142" s="192"/>
      <c r="AI142" s="192"/>
      <c r="AJ142" s="192"/>
      <c r="AK142" s="192"/>
      <c r="AL142" s="192"/>
      <c r="AM142" s="192"/>
      <c r="AN142" s="192"/>
      <c r="AO142" s="192"/>
      <c r="AP142" s="192"/>
      <c r="AQ142" s="192"/>
      <c r="AR142" s="192"/>
      <c r="AS142" s="192"/>
      <c r="AT142" s="192"/>
      <c r="AU142" s="192"/>
      <c r="AV142" s="192"/>
      <c r="AW142" s="192"/>
      <c r="AX142" s="192"/>
      <c r="AY142" s="192"/>
      <c r="AZ142" s="192"/>
      <c r="BA142" s="192"/>
      <c r="BB142" s="192"/>
      <c r="BC142" s="192"/>
      <c r="BD142" s="192"/>
      <c r="BE142" s="192"/>
      <c r="BF142" s="192"/>
      <c r="BG142" s="192"/>
      <c r="BH142" s="192"/>
      <c r="BI142" s="192"/>
      <c r="BJ142" s="192"/>
      <c r="BK142" s="192"/>
      <c r="BL142" s="192"/>
      <c r="BM142" s="192"/>
      <c r="BN142" s="192"/>
      <c r="BO142" s="192"/>
      <c r="BP142" s="192"/>
      <c r="BQ142" s="192"/>
      <c r="BR142" s="192"/>
      <c r="BS142" s="192"/>
      <c r="BT142" s="192"/>
      <c r="BU142" s="192"/>
      <c r="BV142" s="192"/>
      <c r="BW142" s="192"/>
    </row>
    <row r="143" spans="2:75" s="202" customFormat="1" ht="15.75" customHeight="1">
      <c r="B143" s="230"/>
      <c r="C143" s="437" t="s">
        <v>1420</v>
      </c>
      <c r="D143" s="412" t="s">
        <v>697</v>
      </c>
      <c r="E143" s="433">
        <v>1</v>
      </c>
      <c r="F143" s="250"/>
      <c r="G143" s="404"/>
      <c r="H143" s="235"/>
      <c r="I143" s="8"/>
      <c r="J143" s="192"/>
      <c r="K143" s="192"/>
      <c r="L143" s="192"/>
      <c r="M143" s="192"/>
      <c r="N143" s="192"/>
      <c r="O143" s="236"/>
      <c r="P143" s="192"/>
      <c r="Q143" s="192"/>
      <c r="R143" s="192"/>
      <c r="S143" s="192"/>
      <c r="T143" s="192"/>
      <c r="U143" s="192"/>
      <c r="V143" s="192"/>
      <c r="W143" s="192"/>
      <c r="X143" s="236"/>
      <c r="Y143" s="192"/>
      <c r="Z143" s="192"/>
      <c r="AA143" s="192"/>
      <c r="AB143" s="192"/>
      <c r="AC143" s="192"/>
      <c r="AD143" s="192"/>
      <c r="AE143" s="192"/>
      <c r="AF143" s="192"/>
      <c r="AG143" s="192"/>
      <c r="AH143" s="192"/>
      <c r="AI143" s="192"/>
      <c r="AJ143" s="192"/>
      <c r="AK143" s="192"/>
      <c r="AL143" s="192"/>
      <c r="AM143" s="192"/>
      <c r="AN143" s="192"/>
      <c r="AO143" s="192"/>
      <c r="AP143" s="192"/>
      <c r="AQ143" s="192"/>
      <c r="AR143" s="192"/>
      <c r="AS143" s="192"/>
      <c r="AT143" s="192"/>
      <c r="AU143" s="192"/>
      <c r="AV143" s="192"/>
      <c r="AW143" s="192"/>
      <c r="AX143" s="192"/>
      <c r="AY143" s="192"/>
      <c r="AZ143" s="192"/>
      <c r="BA143" s="192"/>
      <c r="BB143" s="192"/>
      <c r="BC143" s="192"/>
      <c r="BD143" s="192"/>
      <c r="BE143" s="192"/>
      <c r="BF143" s="192"/>
      <c r="BG143" s="192"/>
      <c r="BH143" s="192"/>
      <c r="BI143" s="192"/>
      <c r="BJ143" s="192"/>
      <c r="BK143" s="192"/>
      <c r="BL143" s="192"/>
      <c r="BM143" s="192"/>
      <c r="BN143" s="192"/>
      <c r="BO143" s="192"/>
      <c r="BP143" s="192"/>
      <c r="BQ143" s="192"/>
      <c r="BR143" s="192"/>
      <c r="BS143" s="192"/>
      <c r="BT143" s="192"/>
      <c r="BU143" s="192"/>
      <c r="BV143" s="192"/>
      <c r="BW143" s="192"/>
    </row>
    <row r="144" spans="2:75" s="202" customFormat="1" ht="15.75" customHeight="1">
      <c r="B144" s="230">
        <v>62</v>
      </c>
      <c r="C144" s="257" t="s">
        <v>796</v>
      </c>
      <c r="D144" s="9" t="s">
        <v>697</v>
      </c>
      <c r="E144" s="251">
        <v>1</v>
      </c>
      <c r="F144" s="250"/>
      <c r="G144" s="404"/>
      <c r="H144" s="235">
        <f>E144*G144</f>
        <v>0</v>
      </c>
      <c r="I144" s="8"/>
      <c r="J144" s="192"/>
      <c r="K144" s="192"/>
      <c r="L144" s="192"/>
      <c r="M144" s="192"/>
      <c r="N144" s="192"/>
      <c r="O144" s="236"/>
      <c r="P144" s="192"/>
      <c r="Q144" s="192"/>
      <c r="R144" s="192"/>
      <c r="S144" s="192"/>
      <c r="T144" s="192"/>
      <c r="U144" s="192"/>
      <c r="V144" s="192"/>
      <c r="W144" s="192"/>
      <c r="X144" s="236"/>
      <c r="Y144" s="192"/>
      <c r="Z144" s="192"/>
      <c r="AA144" s="192"/>
      <c r="AB144" s="192"/>
      <c r="AC144" s="192"/>
      <c r="AD144" s="192"/>
      <c r="AE144" s="192"/>
      <c r="AF144" s="192"/>
      <c r="AG144" s="192"/>
      <c r="AH144" s="192"/>
      <c r="AI144" s="192"/>
      <c r="AJ144" s="192"/>
      <c r="AK144" s="192"/>
      <c r="AL144" s="192"/>
      <c r="AM144" s="192"/>
      <c r="AN144" s="192"/>
      <c r="AO144" s="192"/>
      <c r="AP144" s="192"/>
      <c r="AQ144" s="192"/>
      <c r="AR144" s="192"/>
      <c r="AS144" s="192"/>
      <c r="AT144" s="192"/>
      <c r="AU144" s="192"/>
      <c r="AV144" s="192"/>
      <c r="AW144" s="192"/>
      <c r="AX144" s="192"/>
      <c r="AY144" s="192"/>
      <c r="AZ144" s="192"/>
      <c r="BA144" s="192"/>
      <c r="BB144" s="192"/>
      <c r="BC144" s="192"/>
      <c r="BD144" s="192"/>
      <c r="BE144" s="192"/>
      <c r="BF144" s="192"/>
      <c r="BG144" s="192"/>
      <c r="BH144" s="192"/>
      <c r="BI144" s="192"/>
      <c r="BJ144" s="192"/>
      <c r="BK144" s="192"/>
      <c r="BL144" s="192"/>
      <c r="BM144" s="192"/>
      <c r="BN144" s="192"/>
      <c r="BO144" s="192"/>
      <c r="BP144" s="192"/>
      <c r="BQ144" s="192"/>
      <c r="BR144" s="192"/>
      <c r="BS144" s="192"/>
      <c r="BT144" s="192"/>
      <c r="BU144" s="192"/>
      <c r="BV144" s="192"/>
      <c r="BW144" s="192"/>
    </row>
    <row r="145" spans="2:75" s="202" customFormat="1" ht="15.75" customHeight="1">
      <c r="B145" s="252"/>
      <c r="C145" s="437" t="s">
        <v>1420</v>
      </c>
      <c r="D145" s="412" t="s">
        <v>697</v>
      </c>
      <c r="E145" s="433">
        <v>1</v>
      </c>
      <c r="F145" s="250"/>
      <c r="G145" s="404"/>
      <c r="H145" s="235"/>
      <c r="I145" s="8"/>
      <c r="J145" s="192"/>
      <c r="K145" s="192"/>
      <c r="L145" s="192"/>
      <c r="M145" s="192"/>
      <c r="N145" s="192"/>
      <c r="O145" s="236"/>
      <c r="P145" s="192"/>
      <c r="Q145" s="192"/>
      <c r="R145" s="192"/>
      <c r="S145" s="192"/>
      <c r="T145" s="192"/>
      <c r="U145" s="192"/>
      <c r="V145" s="192"/>
      <c r="W145" s="192"/>
      <c r="X145" s="236"/>
      <c r="Y145" s="192"/>
      <c r="Z145" s="192"/>
      <c r="AA145" s="192"/>
      <c r="AB145" s="192"/>
      <c r="AC145" s="192"/>
      <c r="AD145" s="192"/>
      <c r="AE145" s="192"/>
      <c r="AF145" s="192"/>
      <c r="AG145" s="192"/>
      <c r="AH145" s="192"/>
      <c r="AI145" s="192"/>
      <c r="AJ145" s="192"/>
      <c r="AK145" s="192"/>
      <c r="AL145" s="192"/>
      <c r="AM145" s="192"/>
      <c r="AN145" s="192"/>
      <c r="AO145" s="192"/>
      <c r="AP145" s="192"/>
      <c r="AQ145" s="192"/>
      <c r="AR145" s="192"/>
      <c r="AS145" s="192"/>
      <c r="AT145" s="192"/>
      <c r="AU145" s="192"/>
      <c r="AV145" s="192"/>
      <c r="AW145" s="192"/>
      <c r="AX145" s="192"/>
      <c r="AY145" s="192"/>
      <c r="AZ145" s="192"/>
      <c r="BA145" s="192"/>
      <c r="BB145" s="192"/>
      <c r="BC145" s="192"/>
      <c r="BD145" s="192"/>
      <c r="BE145" s="192"/>
      <c r="BF145" s="192"/>
      <c r="BG145" s="192"/>
      <c r="BH145" s="192"/>
      <c r="BI145" s="192"/>
      <c r="BJ145" s="192"/>
      <c r="BK145" s="192"/>
      <c r="BL145" s="192"/>
      <c r="BM145" s="192"/>
      <c r="BN145" s="192"/>
      <c r="BO145" s="192"/>
      <c r="BP145" s="192"/>
      <c r="BQ145" s="192"/>
      <c r="BR145" s="192"/>
      <c r="BS145" s="192"/>
      <c r="BT145" s="192"/>
      <c r="BU145" s="192"/>
      <c r="BV145" s="192"/>
      <c r="BW145" s="192"/>
    </row>
    <row r="146" spans="2:75" s="202" customFormat="1" ht="15.75" customHeight="1">
      <c r="B146" s="252"/>
      <c r="C146" s="257"/>
      <c r="D146" s="9"/>
      <c r="E146" s="251"/>
      <c r="F146" s="250"/>
      <c r="G146" s="404"/>
      <c r="H146" s="235"/>
      <c r="I146" s="8"/>
      <c r="J146" s="192"/>
      <c r="K146" s="192"/>
      <c r="L146" s="192"/>
      <c r="M146" s="192"/>
      <c r="N146" s="192"/>
      <c r="O146" s="236"/>
      <c r="P146" s="192"/>
      <c r="Q146" s="192"/>
      <c r="R146" s="192"/>
      <c r="S146" s="192"/>
      <c r="T146" s="192"/>
      <c r="U146" s="192"/>
      <c r="V146" s="192"/>
      <c r="W146" s="192"/>
      <c r="X146" s="236"/>
      <c r="Y146" s="192"/>
      <c r="Z146" s="192"/>
      <c r="AA146" s="192"/>
      <c r="AB146" s="192"/>
      <c r="AC146" s="192"/>
      <c r="AD146" s="192"/>
      <c r="AE146" s="192"/>
      <c r="AF146" s="192"/>
      <c r="AG146" s="192"/>
      <c r="AH146" s="192"/>
      <c r="AI146" s="192"/>
      <c r="AJ146" s="192"/>
      <c r="AK146" s="192"/>
      <c r="AL146" s="192"/>
      <c r="AM146" s="192"/>
      <c r="AN146" s="192"/>
      <c r="AO146" s="192"/>
      <c r="AP146" s="192"/>
      <c r="AQ146" s="192"/>
      <c r="AR146" s="192"/>
      <c r="AS146" s="192"/>
      <c r="AT146" s="192"/>
      <c r="AU146" s="192"/>
      <c r="AV146" s="192"/>
      <c r="AW146" s="192"/>
      <c r="AX146" s="192"/>
      <c r="AY146" s="192"/>
      <c r="AZ146" s="192"/>
      <c r="BA146" s="192"/>
      <c r="BB146" s="192"/>
      <c r="BC146" s="192"/>
      <c r="BD146" s="192"/>
      <c r="BE146" s="192"/>
      <c r="BF146" s="192"/>
      <c r="BG146" s="192"/>
      <c r="BH146" s="192"/>
      <c r="BI146" s="192"/>
      <c r="BJ146" s="192"/>
      <c r="BK146" s="192"/>
      <c r="BL146" s="192"/>
      <c r="BM146" s="192"/>
      <c r="BN146" s="192"/>
      <c r="BO146" s="192"/>
      <c r="BP146" s="192"/>
      <c r="BQ146" s="192"/>
      <c r="BR146" s="192"/>
      <c r="BS146" s="192"/>
      <c r="BT146" s="192"/>
      <c r="BU146" s="192"/>
      <c r="BV146" s="192"/>
      <c r="BW146" s="192"/>
    </row>
    <row r="147" spans="2:75" s="202" customFormat="1" ht="15.75" customHeight="1">
      <c r="B147" s="252"/>
      <c r="C147" s="220" t="s">
        <v>797</v>
      </c>
      <c r="D147" s="9"/>
      <c r="E147" s="251"/>
      <c r="F147" s="250"/>
      <c r="G147" s="404"/>
      <c r="H147" s="235"/>
      <c r="I147" s="8"/>
      <c r="J147" s="192"/>
      <c r="K147" s="192"/>
      <c r="L147" s="192"/>
      <c r="M147" s="192"/>
      <c r="N147" s="192"/>
      <c r="O147" s="236"/>
      <c r="P147" s="192"/>
      <c r="Q147" s="192"/>
      <c r="R147" s="192"/>
      <c r="S147" s="192"/>
      <c r="T147" s="192"/>
      <c r="U147" s="192"/>
      <c r="V147" s="192"/>
      <c r="W147" s="192"/>
      <c r="X147" s="236"/>
      <c r="Y147" s="192"/>
      <c r="Z147" s="192"/>
      <c r="AA147" s="192"/>
      <c r="AB147" s="192"/>
      <c r="AC147" s="192"/>
      <c r="AD147" s="192"/>
      <c r="AE147" s="192"/>
      <c r="AF147" s="192"/>
      <c r="AG147" s="192"/>
      <c r="AH147" s="192"/>
      <c r="AI147" s="192"/>
      <c r="AJ147" s="192"/>
      <c r="AK147" s="192"/>
      <c r="AL147" s="192"/>
      <c r="AM147" s="192"/>
      <c r="AN147" s="192"/>
      <c r="AO147" s="192"/>
      <c r="AP147" s="192"/>
      <c r="AQ147" s="192"/>
      <c r="AR147" s="192"/>
      <c r="AS147" s="192"/>
      <c r="AT147" s="192"/>
      <c r="AU147" s="192"/>
      <c r="AV147" s="192"/>
      <c r="AW147" s="192"/>
      <c r="AX147" s="192"/>
      <c r="AY147" s="192"/>
      <c r="AZ147" s="192"/>
      <c r="BA147" s="192"/>
      <c r="BB147" s="192"/>
      <c r="BC147" s="192"/>
      <c r="BD147" s="192"/>
      <c r="BE147" s="192"/>
      <c r="BF147" s="192"/>
      <c r="BG147" s="192"/>
      <c r="BH147" s="192"/>
      <c r="BI147" s="192"/>
      <c r="BJ147" s="192"/>
      <c r="BK147" s="192"/>
      <c r="BL147" s="192"/>
      <c r="BM147" s="192"/>
      <c r="BN147" s="192"/>
      <c r="BO147" s="192"/>
      <c r="BP147" s="192"/>
      <c r="BQ147" s="192"/>
      <c r="BR147" s="192"/>
      <c r="BS147" s="192"/>
      <c r="BT147" s="192"/>
      <c r="BU147" s="192"/>
      <c r="BV147" s="192"/>
      <c r="BW147" s="192"/>
    </row>
    <row r="148" spans="2:70" s="202" customFormat="1" ht="48" customHeight="1">
      <c r="B148" s="230">
        <v>63</v>
      </c>
      <c r="C148" s="253" t="s">
        <v>798</v>
      </c>
      <c r="D148" s="238" t="s">
        <v>697</v>
      </c>
      <c r="E148" s="251">
        <v>1</v>
      </c>
      <c r="F148" s="255" t="s">
        <v>799</v>
      </c>
      <c r="G148" s="404"/>
      <c r="H148" s="235">
        <f>E148*G148</f>
        <v>0</v>
      </c>
      <c r="I148" s="192"/>
      <c r="J148" s="192"/>
      <c r="K148" s="192"/>
      <c r="L148" s="237"/>
      <c r="M148" s="200"/>
      <c r="N148" s="192"/>
      <c r="O148" s="200"/>
      <c r="P148" s="192"/>
      <c r="Q148" s="192"/>
      <c r="R148" s="192"/>
      <c r="S148" s="192"/>
      <c r="T148" s="192"/>
      <c r="U148" s="237"/>
      <c r="V148" s="200"/>
      <c r="W148" s="192"/>
      <c r="X148" s="200"/>
      <c r="Y148" s="192"/>
      <c r="Z148" s="192"/>
      <c r="AA148" s="192"/>
      <c r="AB148" s="192"/>
      <c r="AC148" s="192"/>
      <c r="AD148" s="192"/>
      <c r="AE148" s="200"/>
      <c r="AF148" s="192"/>
      <c r="AG148" s="200"/>
      <c r="AH148" s="192"/>
      <c r="AI148" s="192"/>
      <c r="AJ148" s="192"/>
      <c r="AK148" s="192"/>
      <c r="AL148" s="192"/>
      <c r="AM148" s="192"/>
      <c r="AN148" s="192"/>
      <c r="AO148" s="194"/>
      <c r="AP148" s="194"/>
      <c r="AQ148" s="194"/>
      <c r="AR148" s="192"/>
      <c r="AS148" s="192"/>
      <c r="AT148" s="192"/>
      <c r="AU148" s="192"/>
      <c r="AV148" s="192"/>
      <c r="AW148" s="192"/>
      <c r="AX148" s="192"/>
      <c r="AY148" s="192"/>
      <c r="AZ148" s="192"/>
      <c r="BA148" s="192"/>
      <c r="BB148" s="192"/>
      <c r="BC148" s="192"/>
      <c r="BD148" s="192"/>
      <c r="BE148" s="192"/>
      <c r="BF148" s="192"/>
      <c r="BG148" s="192"/>
      <c r="BH148" s="192"/>
      <c r="BI148" s="192"/>
      <c r="BJ148" s="192"/>
      <c r="BK148" s="192"/>
      <c r="BL148" s="192"/>
      <c r="BM148" s="192"/>
      <c r="BN148" s="192"/>
      <c r="BO148" s="192"/>
      <c r="BP148" s="192"/>
      <c r="BQ148" s="192"/>
      <c r="BR148" s="192"/>
    </row>
    <row r="149" spans="2:70" s="202" customFormat="1" ht="15">
      <c r="B149" s="230"/>
      <c r="C149" s="437" t="s">
        <v>1420</v>
      </c>
      <c r="D149" s="412" t="s">
        <v>697</v>
      </c>
      <c r="E149" s="433">
        <v>1</v>
      </c>
      <c r="F149" s="255"/>
      <c r="G149" s="404"/>
      <c r="H149" s="235"/>
      <c r="I149" s="192"/>
      <c r="J149" s="192"/>
      <c r="K149" s="192"/>
      <c r="L149" s="237"/>
      <c r="M149" s="200"/>
      <c r="N149" s="192"/>
      <c r="O149" s="200"/>
      <c r="P149" s="192"/>
      <c r="Q149" s="192"/>
      <c r="R149" s="192"/>
      <c r="S149" s="192"/>
      <c r="T149" s="192"/>
      <c r="U149" s="237"/>
      <c r="V149" s="200"/>
      <c r="W149" s="192"/>
      <c r="X149" s="200"/>
      <c r="Y149" s="192"/>
      <c r="Z149" s="192"/>
      <c r="AA149" s="192"/>
      <c r="AB149" s="192"/>
      <c r="AC149" s="192"/>
      <c r="AD149" s="192"/>
      <c r="AE149" s="200"/>
      <c r="AF149" s="192"/>
      <c r="AG149" s="200"/>
      <c r="AH149" s="192"/>
      <c r="AI149" s="192"/>
      <c r="AJ149" s="192"/>
      <c r="AK149" s="192"/>
      <c r="AL149" s="192"/>
      <c r="AM149" s="192"/>
      <c r="AN149" s="192"/>
      <c r="AO149" s="194"/>
      <c r="AP149" s="194"/>
      <c r="AQ149" s="194"/>
      <c r="AR149" s="192"/>
      <c r="AS149" s="192"/>
      <c r="AT149" s="192"/>
      <c r="AU149" s="192"/>
      <c r="AV149" s="192"/>
      <c r="AW149" s="192"/>
      <c r="AX149" s="192"/>
      <c r="AY149" s="192"/>
      <c r="AZ149" s="192"/>
      <c r="BA149" s="192"/>
      <c r="BB149" s="192"/>
      <c r="BC149" s="192"/>
      <c r="BD149" s="192"/>
      <c r="BE149" s="192"/>
      <c r="BF149" s="192"/>
      <c r="BG149" s="192"/>
      <c r="BH149" s="192"/>
      <c r="BI149" s="192"/>
      <c r="BJ149" s="192"/>
      <c r="BK149" s="192"/>
      <c r="BL149" s="192"/>
      <c r="BM149" s="192"/>
      <c r="BN149" s="192"/>
      <c r="BO149" s="192"/>
      <c r="BP149" s="192"/>
      <c r="BQ149" s="192"/>
      <c r="BR149" s="192"/>
    </row>
    <row r="150" spans="2:70" s="202" customFormat="1" ht="41.25">
      <c r="B150" s="230">
        <v>64</v>
      </c>
      <c r="C150" s="253" t="s">
        <v>800</v>
      </c>
      <c r="D150" s="238" t="s">
        <v>697</v>
      </c>
      <c r="E150" s="251">
        <v>1</v>
      </c>
      <c r="F150" s="255" t="s">
        <v>799</v>
      </c>
      <c r="G150" s="404"/>
      <c r="H150" s="235">
        <f>E150*G150</f>
        <v>0</v>
      </c>
      <c r="I150" s="192"/>
      <c r="J150" s="192"/>
      <c r="K150" s="192"/>
      <c r="L150" s="237"/>
      <c r="M150" s="200"/>
      <c r="N150" s="192"/>
      <c r="O150" s="200"/>
      <c r="P150" s="192"/>
      <c r="Q150" s="192"/>
      <c r="R150" s="192"/>
      <c r="S150" s="192"/>
      <c r="T150" s="192"/>
      <c r="U150" s="237"/>
      <c r="V150" s="200"/>
      <c r="W150" s="192"/>
      <c r="X150" s="200"/>
      <c r="Y150" s="192"/>
      <c r="Z150" s="192"/>
      <c r="AA150" s="192"/>
      <c r="AB150" s="192"/>
      <c r="AC150" s="192"/>
      <c r="AD150" s="192"/>
      <c r="AE150" s="200"/>
      <c r="AF150" s="192"/>
      <c r="AG150" s="200"/>
      <c r="AH150" s="192"/>
      <c r="AI150" s="192"/>
      <c r="AJ150" s="192"/>
      <c r="AK150" s="192"/>
      <c r="AL150" s="192"/>
      <c r="AM150" s="192"/>
      <c r="AN150" s="192"/>
      <c r="AO150" s="194"/>
      <c r="AP150" s="194"/>
      <c r="AQ150" s="194"/>
      <c r="AR150" s="192"/>
      <c r="AS150" s="192"/>
      <c r="AT150" s="192"/>
      <c r="AU150" s="192"/>
      <c r="AV150" s="192"/>
      <c r="AW150" s="192"/>
      <c r="AX150" s="192"/>
      <c r="AY150" s="192"/>
      <c r="AZ150" s="192"/>
      <c r="BA150" s="192"/>
      <c r="BB150" s="192"/>
      <c r="BC150" s="192"/>
      <c r="BD150" s="192"/>
      <c r="BE150" s="192"/>
      <c r="BF150" s="192"/>
      <c r="BG150" s="192"/>
      <c r="BH150" s="192"/>
      <c r="BI150" s="192"/>
      <c r="BJ150" s="192"/>
      <c r="BK150" s="192"/>
      <c r="BL150" s="192"/>
      <c r="BM150" s="192"/>
      <c r="BN150" s="192"/>
      <c r="BO150" s="192"/>
      <c r="BP150" s="192"/>
      <c r="BQ150" s="192"/>
      <c r="BR150" s="192"/>
    </row>
    <row r="151" spans="2:70" s="202" customFormat="1" ht="15">
      <c r="B151" s="230"/>
      <c r="C151" s="437" t="s">
        <v>1420</v>
      </c>
      <c r="D151" s="412" t="s">
        <v>697</v>
      </c>
      <c r="E151" s="433">
        <v>1</v>
      </c>
      <c r="F151" s="255"/>
      <c r="G151" s="404"/>
      <c r="H151" s="235"/>
      <c r="I151" s="192"/>
      <c r="J151" s="192"/>
      <c r="K151" s="192"/>
      <c r="L151" s="237"/>
      <c r="M151" s="200"/>
      <c r="N151" s="192"/>
      <c r="O151" s="200"/>
      <c r="P151" s="192"/>
      <c r="Q151" s="192"/>
      <c r="R151" s="192"/>
      <c r="S151" s="192"/>
      <c r="T151" s="192"/>
      <c r="U151" s="237"/>
      <c r="V151" s="200"/>
      <c r="W151" s="192"/>
      <c r="X151" s="200"/>
      <c r="Y151" s="192"/>
      <c r="Z151" s="192"/>
      <c r="AA151" s="192"/>
      <c r="AB151" s="192"/>
      <c r="AC151" s="192"/>
      <c r="AD151" s="192"/>
      <c r="AE151" s="200"/>
      <c r="AF151" s="192"/>
      <c r="AG151" s="200"/>
      <c r="AH151" s="192"/>
      <c r="AI151" s="192"/>
      <c r="AJ151" s="192"/>
      <c r="AK151" s="192"/>
      <c r="AL151" s="192"/>
      <c r="AM151" s="192"/>
      <c r="AN151" s="192"/>
      <c r="AO151" s="194"/>
      <c r="AP151" s="194"/>
      <c r="AQ151" s="194"/>
      <c r="AR151" s="192"/>
      <c r="AS151" s="192"/>
      <c r="AT151" s="192"/>
      <c r="AU151" s="192"/>
      <c r="AV151" s="192"/>
      <c r="AW151" s="192"/>
      <c r="AX151" s="192"/>
      <c r="AY151" s="192"/>
      <c r="AZ151" s="192"/>
      <c r="BA151" s="192"/>
      <c r="BB151" s="192"/>
      <c r="BC151" s="192"/>
      <c r="BD151" s="192"/>
      <c r="BE151" s="192"/>
      <c r="BF151" s="192"/>
      <c r="BG151" s="192"/>
      <c r="BH151" s="192"/>
      <c r="BI151" s="192"/>
      <c r="BJ151" s="192"/>
      <c r="BK151" s="192"/>
      <c r="BL151" s="192"/>
      <c r="BM151" s="192"/>
      <c r="BN151" s="192"/>
      <c r="BO151" s="192"/>
      <c r="BP151" s="192"/>
      <c r="BQ151" s="192"/>
      <c r="BR151" s="192"/>
    </row>
    <row r="152" spans="2:70" s="202" customFormat="1" ht="42.75">
      <c r="B152" s="230">
        <v>65</v>
      </c>
      <c r="C152" s="444" t="s">
        <v>801</v>
      </c>
      <c r="D152" s="238" t="s">
        <v>697</v>
      </c>
      <c r="E152" s="251">
        <v>1</v>
      </c>
      <c r="F152" s="255"/>
      <c r="G152" s="404"/>
      <c r="H152" s="235">
        <f>E152*G152</f>
        <v>0</v>
      </c>
      <c r="I152" s="192"/>
      <c r="J152" s="192"/>
      <c r="K152" s="192"/>
      <c r="L152" s="237"/>
      <c r="M152" s="200"/>
      <c r="N152" s="192"/>
      <c r="O152" s="200"/>
      <c r="P152" s="192"/>
      <c r="Q152" s="192"/>
      <c r="R152" s="192"/>
      <c r="S152" s="192"/>
      <c r="T152" s="192"/>
      <c r="U152" s="237"/>
      <c r="V152" s="200"/>
      <c r="W152" s="192"/>
      <c r="X152" s="200"/>
      <c r="Y152" s="192"/>
      <c r="Z152" s="192"/>
      <c r="AA152" s="192"/>
      <c r="AB152" s="192"/>
      <c r="AC152" s="192"/>
      <c r="AD152" s="192"/>
      <c r="AE152" s="200"/>
      <c r="AF152" s="192"/>
      <c r="AG152" s="200"/>
      <c r="AH152" s="192"/>
      <c r="AI152" s="192"/>
      <c r="AJ152" s="192"/>
      <c r="AK152" s="192"/>
      <c r="AL152" s="192"/>
      <c r="AM152" s="192"/>
      <c r="AN152" s="192"/>
      <c r="AO152" s="194"/>
      <c r="AP152" s="194"/>
      <c r="AQ152" s="194"/>
      <c r="AR152" s="192"/>
      <c r="AS152" s="192"/>
      <c r="AT152" s="192"/>
      <c r="AU152" s="192"/>
      <c r="AV152" s="192"/>
      <c r="AW152" s="192"/>
      <c r="AX152" s="192"/>
      <c r="AY152" s="192"/>
      <c r="AZ152" s="192"/>
      <c r="BA152" s="192"/>
      <c r="BB152" s="192"/>
      <c r="BC152" s="192"/>
      <c r="BD152" s="192"/>
      <c r="BE152" s="192"/>
      <c r="BF152" s="192"/>
      <c r="BG152" s="192"/>
      <c r="BH152" s="192"/>
      <c r="BI152" s="192"/>
      <c r="BJ152" s="192"/>
      <c r="BK152" s="192"/>
      <c r="BL152" s="192"/>
      <c r="BM152" s="192"/>
      <c r="BN152" s="192"/>
      <c r="BO152" s="192"/>
      <c r="BP152" s="192"/>
      <c r="BQ152" s="192"/>
      <c r="BR152" s="192"/>
    </row>
    <row r="153" spans="2:70" s="202" customFormat="1" ht="15">
      <c r="B153" s="443"/>
      <c r="C153" s="437" t="s">
        <v>1420</v>
      </c>
      <c r="D153" s="412" t="s">
        <v>697</v>
      </c>
      <c r="E153" s="433">
        <v>1</v>
      </c>
      <c r="F153" s="255"/>
      <c r="G153" s="404"/>
      <c r="H153" s="235"/>
      <c r="I153" s="192"/>
      <c r="J153" s="192"/>
      <c r="K153" s="192"/>
      <c r="L153" s="237"/>
      <c r="M153" s="200"/>
      <c r="N153" s="192"/>
      <c r="O153" s="200"/>
      <c r="P153" s="192"/>
      <c r="Q153" s="192"/>
      <c r="R153" s="192"/>
      <c r="S153" s="192"/>
      <c r="T153" s="192"/>
      <c r="U153" s="237"/>
      <c r="V153" s="200"/>
      <c r="W153" s="192"/>
      <c r="X153" s="200"/>
      <c r="Y153" s="192"/>
      <c r="Z153" s="192"/>
      <c r="AA153" s="192"/>
      <c r="AB153" s="192"/>
      <c r="AC153" s="192"/>
      <c r="AD153" s="192"/>
      <c r="AE153" s="200"/>
      <c r="AF153" s="192"/>
      <c r="AG153" s="200"/>
      <c r="AH153" s="192"/>
      <c r="AI153" s="192"/>
      <c r="AJ153" s="192"/>
      <c r="AK153" s="192"/>
      <c r="AL153" s="192"/>
      <c r="AM153" s="192"/>
      <c r="AN153" s="192"/>
      <c r="AO153" s="194"/>
      <c r="AP153" s="194"/>
      <c r="AQ153" s="194"/>
      <c r="AR153" s="192"/>
      <c r="AS153" s="192"/>
      <c r="AT153" s="192"/>
      <c r="AU153" s="192"/>
      <c r="AV153" s="192"/>
      <c r="AW153" s="192"/>
      <c r="AX153" s="192"/>
      <c r="AY153" s="192"/>
      <c r="AZ153" s="192"/>
      <c r="BA153" s="192"/>
      <c r="BB153" s="192"/>
      <c r="BC153" s="192"/>
      <c r="BD153" s="192"/>
      <c r="BE153" s="192"/>
      <c r="BF153" s="192"/>
      <c r="BG153" s="192"/>
      <c r="BH153" s="192"/>
      <c r="BI153" s="192"/>
      <c r="BJ153" s="192"/>
      <c r="BK153" s="192"/>
      <c r="BL153" s="192"/>
      <c r="BM153" s="192"/>
      <c r="BN153" s="192"/>
      <c r="BO153" s="192"/>
      <c r="BP153" s="192"/>
      <c r="BQ153" s="192"/>
      <c r="BR153" s="192"/>
    </row>
    <row r="154" spans="2:75" s="202" customFormat="1" ht="15.75" customHeight="1">
      <c r="B154" s="230"/>
      <c r="C154" s="577"/>
      <c r="D154" s="238"/>
      <c r="E154" s="251"/>
      <c r="F154" s="250"/>
      <c r="G154" s="404"/>
      <c r="H154" s="235"/>
      <c r="I154" s="8"/>
      <c r="J154" s="192"/>
      <c r="K154" s="192"/>
      <c r="L154" s="192"/>
      <c r="M154" s="192"/>
      <c r="N154" s="192"/>
      <c r="O154" s="236"/>
      <c r="P154" s="192"/>
      <c r="Q154" s="192"/>
      <c r="R154" s="192"/>
      <c r="S154" s="192"/>
      <c r="T154" s="192"/>
      <c r="U154" s="192"/>
      <c r="V154" s="192"/>
      <c r="W154" s="192"/>
      <c r="X154" s="236"/>
      <c r="Y154" s="192"/>
      <c r="Z154" s="192"/>
      <c r="AA154" s="192"/>
      <c r="AB154" s="192"/>
      <c r="AC154" s="192"/>
      <c r="AD154" s="192"/>
      <c r="AE154" s="192"/>
      <c r="AF154" s="192"/>
      <c r="AG154" s="192"/>
      <c r="AH154" s="192"/>
      <c r="AI154" s="192"/>
      <c r="AJ154" s="192"/>
      <c r="AK154" s="192"/>
      <c r="AL154" s="192"/>
      <c r="AM154" s="192"/>
      <c r="AN154" s="192"/>
      <c r="AO154" s="192"/>
      <c r="AP154" s="192"/>
      <c r="AQ154" s="192"/>
      <c r="AR154" s="192"/>
      <c r="AS154" s="192"/>
      <c r="AT154" s="192"/>
      <c r="AU154" s="192"/>
      <c r="AV154" s="192"/>
      <c r="AW154" s="192"/>
      <c r="AX154" s="192"/>
      <c r="AY154" s="192"/>
      <c r="AZ154" s="192"/>
      <c r="BA154" s="192"/>
      <c r="BB154" s="192"/>
      <c r="BC154" s="192"/>
      <c r="BD154" s="192"/>
      <c r="BE154" s="192"/>
      <c r="BF154" s="192"/>
      <c r="BG154" s="192"/>
      <c r="BH154" s="192"/>
      <c r="BI154" s="192"/>
      <c r="BJ154" s="192"/>
      <c r="BK154" s="192"/>
      <c r="BL154" s="192"/>
      <c r="BM154" s="192"/>
      <c r="BN154" s="192"/>
      <c r="BO154" s="192"/>
      <c r="BP154" s="192"/>
      <c r="BQ154" s="192"/>
      <c r="BR154" s="192"/>
      <c r="BS154" s="192"/>
      <c r="BT154" s="192"/>
      <c r="BU154" s="192"/>
      <c r="BV154" s="192"/>
      <c r="BW154" s="192"/>
    </row>
    <row r="155" spans="2:75" s="202" customFormat="1" ht="15.75" customHeight="1">
      <c r="B155" s="230"/>
      <c r="C155" s="220" t="s">
        <v>483</v>
      </c>
      <c r="D155" s="238"/>
      <c r="E155" s="251"/>
      <c r="F155" s="250"/>
      <c r="G155" s="404"/>
      <c r="H155" s="235"/>
      <c r="I155" s="8"/>
      <c r="J155" s="192"/>
      <c r="K155" s="192"/>
      <c r="L155" s="192"/>
      <c r="M155" s="192"/>
      <c r="N155" s="192"/>
      <c r="O155" s="236"/>
      <c r="P155" s="192"/>
      <c r="Q155" s="192"/>
      <c r="R155" s="192"/>
      <c r="S155" s="192"/>
      <c r="T155" s="192"/>
      <c r="U155" s="192"/>
      <c r="V155" s="192"/>
      <c r="W155" s="192"/>
      <c r="X155" s="236"/>
      <c r="Y155" s="192"/>
      <c r="Z155" s="192"/>
      <c r="AA155" s="192"/>
      <c r="AB155" s="192"/>
      <c r="AC155" s="192"/>
      <c r="AD155" s="192"/>
      <c r="AE155" s="192"/>
      <c r="AF155" s="192"/>
      <c r="AG155" s="192"/>
      <c r="AH155" s="192"/>
      <c r="AI155" s="192"/>
      <c r="AJ155" s="192"/>
      <c r="AK155" s="192"/>
      <c r="AL155" s="192"/>
      <c r="AM155" s="192"/>
      <c r="AN155" s="192"/>
      <c r="AO155" s="192"/>
      <c r="AP155" s="192"/>
      <c r="AQ155" s="192"/>
      <c r="AR155" s="192"/>
      <c r="AS155" s="192"/>
      <c r="AT155" s="192"/>
      <c r="AU155" s="192"/>
      <c r="AV155" s="192"/>
      <c r="AW155" s="192"/>
      <c r="AX155" s="192"/>
      <c r="AY155" s="192"/>
      <c r="AZ155" s="192"/>
      <c r="BA155" s="192"/>
      <c r="BB155" s="192"/>
      <c r="BC155" s="192"/>
      <c r="BD155" s="192"/>
      <c r="BE155" s="192"/>
      <c r="BF155" s="192"/>
      <c r="BG155" s="192"/>
      <c r="BH155" s="192"/>
      <c r="BI155" s="192"/>
      <c r="BJ155" s="192"/>
      <c r="BK155" s="192"/>
      <c r="BL155" s="192"/>
      <c r="BM155" s="192"/>
      <c r="BN155" s="192"/>
      <c r="BO155" s="192"/>
      <c r="BP155" s="192"/>
      <c r="BQ155" s="192"/>
      <c r="BR155" s="192"/>
      <c r="BS155" s="192"/>
      <c r="BT155" s="192"/>
      <c r="BU155" s="192"/>
      <c r="BV155" s="192"/>
      <c r="BW155" s="192"/>
    </row>
    <row r="156" spans="2:75" s="202" customFormat="1" ht="15.75" customHeight="1">
      <c r="B156" s="230">
        <v>66</v>
      </c>
      <c r="C156" s="231" t="s">
        <v>802</v>
      </c>
      <c r="D156" s="260" t="s">
        <v>803</v>
      </c>
      <c r="E156" s="251">
        <v>450</v>
      </c>
      <c r="F156" s="250"/>
      <c r="G156" s="408"/>
      <c r="H156" s="235">
        <f>E156*G156</f>
        <v>0</v>
      </c>
      <c r="I156" s="8"/>
      <c r="J156" s="192"/>
      <c r="K156" s="192"/>
      <c r="L156" s="192"/>
      <c r="M156" s="192"/>
      <c r="N156" s="192"/>
      <c r="O156" s="236"/>
      <c r="P156" s="192"/>
      <c r="Q156" s="192"/>
      <c r="R156" s="192"/>
      <c r="S156" s="192"/>
      <c r="T156" s="192"/>
      <c r="U156" s="192"/>
      <c r="V156" s="192"/>
      <c r="W156" s="192"/>
      <c r="X156" s="236"/>
      <c r="Y156" s="192"/>
      <c r="Z156" s="192"/>
      <c r="AA156" s="192"/>
      <c r="AB156" s="192"/>
      <c r="AC156" s="192"/>
      <c r="AD156" s="192"/>
      <c r="AE156" s="192"/>
      <c r="AF156" s="192"/>
      <c r="AG156" s="192"/>
      <c r="AH156" s="192"/>
      <c r="AI156" s="192"/>
      <c r="AJ156" s="192"/>
      <c r="AK156" s="192"/>
      <c r="AL156" s="192"/>
      <c r="AM156" s="192"/>
      <c r="AN156" s="192"/>
      <c r="AO156" s="192"/>
      <c r="AP156" s="192"/>
      <c r="AQ156" s="192"/>
      <c r="AR156" s="192"/>
      <c r="AS156" s="192"/>
      <c r="AT156" s="192"/>
      <c r="AU156" s="192"/>
      <c r="AV156" s="192"/>
      <c r="AW156" s="192"/>
      <c r="AX156" s="192"/>
      <c r="AY156" s="192"/>
      <c r="AZ156" s="192"/>
      <c r="BA156" s="192"/>
      <c r="BB156" s="192"/>
      <c r="BC156" s="192"/>
      <c r="BD156" s="192"/>
      <c r="BE156" s="192"/>
      <c r="BF156" s="192"/>
      <c r="BG156" s="192"/>
      <c r="BH156" s="192"/>
      <c r="BI156" s="192"/>
      <c r="BJ156" s="192"/>
      <c r="BK156" s="192"/>
      <c r="BL156" s="192"/>
      <c r="BM156" s="192"/>
      <c r="BN156" s="192"/>
      <c r="BO156" s="192"/>
      <c r="BP156" s="192"/>
      <c r="BQ156" s="192"/>
      <c r="BR156" s="192"/>
      <c r="BS156" s="192"/>
      <c r="BT156" s="192"/>
      <c r="BU156" s="192"/>
      <c r="BV156" s="192"/>
      <c r="BW156" s="192"/>
    </row>
    <row r="157" spans="2:75" s="202" customFormat="1" ht="15.75" customHeight="1">
      <c r="B157" s="230"/>
      <c r="C157" s="421" t="s">
        <v>1393</v>
      </c>
      <c r="D157" s="412" t="s">
        <v>1382</v>
      </c>
      <c r="E157" s="433">
        <f>(137+113)*1.5*1.2</f>
        <v>450</v>
      </c>
      <c r="F157" s="250"/>
      <c r="G157" s="408"/>
      <c r="H157" s="235"/>
      <c r="I157" s="8"/>
      <c r="J157" s="192"/>
      <c r="K157" s="192"/>
      <c r="L157" s="192"/>
      <c r="M157" s="192"/>
      <c r="N157" s="192"/>
      <c r="O157" s="236"/>
      <c r="P157" s="192"/>
      <c r="Q157" s="192"/>
      <c r="R157" s="192"/>
      <c r="S157" s="192"/>
      <c r="T157" s="192"/>
      <c r="U157" s="192"/>
      <c r="V157" s="192"/>
      <c r="W157" s="192"/>
      <c r="X157" s="236"/>
      <c r="Y157" s="192"/>
      <c r="Z157" s="192"/>
      <c r="AA157" s="192"/>
      <c r="AB157" s="192"/>
      <c r="AC157" s="192"/>
      <c r="AD157" s="192"/>
      <c r="AE157" s="192"/>
      <c r="AF157" s="192"/>
      <c r="AG157" s="192"/>
      <c r="AH157" s="192"/>
      <c r="AI157" s="192"/>
      <c r="AJ157" s="192"/>
      <c r="AK157" s="192"/>
      <c r="AL157" s="192"/>
      <c r="AM157" s="192"/>
      <c r="AN157" s="192"/>
      <c r="AO157" s="192"/>
      <c r="AP157" s="192"/>
      <c r="AQ157" s="192"/>
      <c r="AR157" s="192"/>
      <c r="AS157" s="192"/>
      <c r="AT157" s="192"/>
      <c r="AU157" s="192"/>
      <c r="AV157" s="192"/>
      <c r="AW157" s="192"/>
      <c r="AX157" s="192"/>
      <c r="AY157" s="192"/>
      <c r="AZ157" s="192"/>
      <c r="BA157" s="192"/>
      <c r="BB157" s="192"/>
      <c r="BC157" s="192"/>
      <c r="BD157" s="192"/>
      <c r="BE157" s="192"/>
      <c r="BF157" s="192"/>
      <c r="BG157" s="192"/>
      <c r="BH157" s="192"/>
      <c r="BI157" s="192"/>
      <c r="BJ157" s="192"/>
      <c r="BK157" s="192"/>
      <c r="BL157" s="192"/>
      <c r="BM157" s="192"/>
      <c r="BN157" s="192"/>
      <c r="BO157" s="192"/>
      <c r="BP157" s="192"/>
      <c r="BQ157" s="192"/>
      <c r="BR157" s="192"/>
      <c r="BS157" s="192"/>
      <c r="BT157" s="192"/>
      <c r="BU157" s="192"/>
      <c r="BV157" s="192"/>
      <c r="BW157" s="192"/>
    </row>
    <row r="158" spans="2:75" s="202" customFormat="1" ht="15.75" customHeight="1">
      <c r="B158" s="230">
        <v>67</v>
      </c>
      <c r="C158" s="231" t="s">
        <v>804</v>
      </c>
      <c r="D158" s="260" t="s">
        <v>805</v>
      </c>
      <c r="E158" s="251">
        <v>650</v>
      </c>
      <c r="F158" s="250"/>
      <c r="G158" s="408"/>
      <c r="H158" s="235">
        <f>E158*G158</f>
        <v>0</v>
      </c>
      <c r="I158" s="8"/>
      <c r="J158" s="192"/>
      <c r="K158" s="192"/>
      <c r="L158" s="192"/>
      <c r="M158" s="192"/>
      <c r="N158" s="192"/>
      <c r="O158" s="236"/>
      <c r="P158" s="192"/>
      <c r="Q158" s="192"/>
      <c r="R158" s="192"/>
      <c r="S158" s="192"/>
      <c r="T158" s="192"/>
      <c r="U158" s="192"/>
      <c r="V158" s="192"/>
      <c r="W158" s="192"/>
      <c r="X158" s="236"/>
      <c r="Y158" s="192"/>
      <c r="Z158" s="192"/>
      <c r="AA158" s="192"/>
      <c r="AB158" s="192"/>
      <c r="AC158" s="192"/>
      <c r="AD158" s="192"/>
      <c r="AE158" s="192"/>
      <c r="AF158" s="192"/>
      <c r="AG158" s="192"/>
      <c r="AH158" s="192"/>
      <c r="AI158" s="192"/>
      <c r="AJ158" s="192"/>
      <c r="AK158" s="192"/>
      <c r="AL158" s="192"/>
      <c r="AM158" s="192"/>
      <c r="AN158" s="192"/>
      <c r="AO158" s="192"/>
      <c r="AP158" s="192"/>
      <c r="AQ158" s="192"/>
      <c r="AR158" s="192"/>
      <c r="AS158" s="192"/>
      <c r="AT158" s="192"/>
      <c r="AU158" s="192"/>
      <c r="AV158" s="192"/>
      <c r="AW158" s="192"/>
      <c r="AX158" s="192"/>
      <c r="AY158" s="192"/>
      <c r="AZ158" s="192"/>
      <c r="BA158" s="192"/>
      <c r="BB158" s="192"/>
      <c r="BC158" s="192"/>
      <c r="BD158" s="192"/>
      <c r="BE158" s="192"/>
      <c r="BF158" s="192"/>
      <c r="BG158" s="192"/>
      <c r="BH158" s="192"/>
      <c r="BI158" s="192"/>
      <c r="BJ158" s="192"/>
      <c r="BK158" s="192"/>
      <c r="BL158" s="192"/>
      <c r="BM158" s="192"/>
      <c r="BN158" s="192"/>
      <c r="BO158" s="192"/>
      <c r="BP158" s="192"/>
      <c r="BQ158" s="192"/>
      <c r="BR158" s="192"/>
      <c r="BS158" s="192"/>
      <c r="BT158" s="192"/>
      <c r="BU158" s="192"/>
      <c r="BV158" s="192"/>
      <c r="BW158" s="192"/>
    </row>
    <row r="159" spans="2:75" s="202" customFormat="1" ht="15.75" customHeight="1">
      <c r="B159" s="230"/>
      <c r="C159" s="421" t="s">
        <v>1392</v>
      </c>
      <c r="D159" s="417" t="s">
        <v>1384</v>
      </c>
      <c r="E159" s="433">
        <f>(137+113)*1.3*2</f>
        <v>650</v>
      </c>
      <c r="F159" s="250"/>
      <c r="G159" s="408"/>
      <c r="H159" s="235"/>
      <c r="I159" s="8"/>
      <c r="J159" s="192"/>
      <c r="K159" s="192"/>
      <c r="L159" s="192"/>
      <c r="M159" s="192"/>
      <c r="N159" s="192"/>
      <c r="O159" s="236"/>
      <c r="P159" s="192"/>
      <c r="Q159" s="192"/>
      <c r="R159" s="192"/>
      <c r="S159" s="192"/>
      <c r="T159" s="192"/>
      <c r="U159" s="192"/>
      <c r="V159" s="192"/>
      <c r="W159" s="192"/>
      <c r="X159" s="236"/>
      <c r="Y159" s="192"/>
      <c r="Z159" s="192"/>
      <c r="AA159" s="192"/>
      <c r="AB159" s="192"/>
      <c r="AC159" s="192"/>
      <c r="AD159" s="192"/>
      <c r="AE159" s="192"/>
      <c r="AF159" s="192"/>
      <c r="AG159" s="192"/>
      <c r="AH159" s="192"/>
      <c r="AI159" s="192"/>
      <c r="AJ159" s="192"/>
      <c r="AK159" s="192"/>
      <c r="AL159" s="192"/>
      <c r="AM159" s="192"/>
      <c r="AN159" s="192"/>
      <c r="AO159" s="192"/>
      <c r="AP159" s="192"/>
      <c r="AQ159" s="192"/>
      <c r="AR159" s="192"/>
      <c r="AS159" s="192"/>
      <c r="AT159" s="192"/>
      <c r="AU159" s="192"/>
      <c r="AV159" s="192"/>
      <c r="AW159" s="192"/>
      <c r="AX159" s="192"/>
      <c r="AY159" s="192"/>
      <c r="AZ159" s="192"/>
      <c r="BA159" s="192"/>
      <c r="BB159" s="192"/>
      <c r="BC159" s="192"/>
      <c r="BD159" s="192"/>
      <c r="BE159" s="192"/>
      <c r="BF159" s="192"/>
      <c r="BG159" s="192"/>
      <c r="BH159" s="192"/>
      <c r="BI159" s="192"/>
      <c r="BJ159" s="192"/>
      <c r="BK159" s="192"/>
      <c r="BL159" s="192"/>
      <c r="BM159" s="192"/>
      <c r="BN159" s="192"/>
      <c r="BO159" s="192"/>
      <c r="BP159" s="192"/>
      <c r="BQ159" s="192"/>
      <c r="BR159" s="192"/>
      <c r="BS159" s="192"/>
      <c r="BT159" s="192"/>
      <c r="BU159" s="192"/>
      <c r="BV159" s="192"/>
      <c r="BW159" s="192"/>
    </row>
    <row r="160" spans="2:75" s="202" customFormat="1" ht="15.75" customHeight="1">
      <c r="B160" s="230">
        <v>68</v>
      </c>
      <c r="C160" s="231" t="s">
        <v>806</v>
      </c>
      <c r="D160" s="260" t="s">
        <v>803</v>
      </c>
      <c r="E160" s="251">
        <v>40</v>
      </c>
      <c r="F160" s="250"/>
      <c r="G160" s="408"/>
      <c r="H160" s="235">
        <f>E160*G160</f>
        <v>0</v>
      </c>
      <c r="I160" s="8"/>
      <c r="J160" s="192"/>
      <c r="K160" s="192"/>
      <c r="L160" s="192"/>
      <c r="M160" s="192"/>
      <c r="N160" s="192"/>
      <c r="O160" s="236"/>
      <c r="P160" s="192"/>
      <c r="Q160" s="192"/>
      <c r="R160" s="192"/>
      <c r="S160" s="192"/>
      <c r="T160" s="192"/>
      <c r="U160" s="192"/>
      <c r="V160" s="192"/>
      <c r="W160" s="192"/>
      <c r="X160" s="236"/>
      <c r="Y160" s="192"/>
      <c r="Z160" s="192"/>
      <c r="AA160" s="192"/>
      <c r="AB160" s="192"/>
      <c r="AC160" s="192"/>
      <c r="AD160" s="192"/>
      <c r="AE160" s="192"/>
      <c r="AF160" s="192"/>
      <c r="AG160" s="192"/>
      <c r="AH160" s="192"/>
      <c r="AI160" s="192"/>
      <c r="AJ160" s="192"/>
      <c r="AK160" s="192"/>
      <c r="AL160" s="192"/>
      <c r="AM160" s="192"/>
      <c r="AN160" s="192"/>
      <c r="AO160" s="192"/>
      <c r="AP160" s="192"/>
      <c r="AQ160" s="192"/>
      <c r="AR160" s="192"/>
      <c r="AS160" s="192"/>
      <c r="AT160" s="192"/>
      <c r="AU160" s="192"/>
      <c r="AV160" s="192"/>
      <c r="AW160" s="192"/>
      <c r="AX160" s="192"/>
      <c r="AY160" s="192"/>
      <c r="AZ160" s="192"/>
      <c r="BA160" s="192"/>
      <c r="BB160" s="192"/>
      <c r="BC160" s="192"/>
      <c r="BD160" s="192"/>
      <c r="BE160" s="192"/>
      <c r="BF160" s="192"/>
      <c r="BG160" s="192"/>
      <c r="BH160" s="192"/>
      <c r="BI160" s="192"/>
      <c r="BJ160" s="192"/>
      <c r="BK160" s="192"/>
      <c r="BL160" s="192"/>
      <c r="BM160" s="192"/>
      <c r="BN160" s="192"/>
      <c r="BO160" s="192"/>
      <c r="BP160" s="192"/>
      <c r="BQ160" s="192"/>
      <c r="BR160" s="192"/>
      <c r="BS160" s="192"/>
      <c r="BT160" s="192"/>
      <c r="BU160" s="192"/>
      <c r="BV160" s="192"/>
      <c r="BW160" s="192"/>
    </row>
    <row r="161" spans="2:75" s="202" customFormat="1" ht="15.75" customHeight="1">
      <c r="B161" s="230"/>
      <c r="C161" s="421" t="s">
        <v>1394</v>
      </c>
      <c r="D161" s="417" t="s">
        <v>1383</v>
      </c>
      <c r="E161" s="433">
        <f>CEILING(((137+113)*1.5*0.1),5)</f>
        <v>40</v>
      </c>
      <c r="F161" s="250"/>
      <c r="G161" s="408"/>
      <c r="H161" s="235"/>
      <c r="I161" s="8"/>
      <c r="J161" s="192"/>
      <c r="K161" s="192"/>
      <c r="L161" s="192"/>
      <c r="M161" s="192"/>
      <c r="N161" s="192"/>
      <c r="O161" s="236"/>
      <c r="P161" s="192"/>
      <c r="Q161" s="192"/>
      <c r="R161" s="192"/>
      <c r="S161" s="192"/>
      <c r="T161" s="192"/>
      <c r="U161" s="192"/>
      <c r="V161" s="192"/>
      <c r="W161" s="192"/>
      <c r="X161" s="236"/>
      <c r="Y161" s="192"/>
      <c r="Z161" s="192"/>
      <c r="AA161" s="192"/>
      <c r="AB161" s="192"/>
      <c r="AC161" s="192"/>
      <c r="AD161" s="192"/>
      <c r="AE161" s="192"/>
      <c r="AF161" s="192"/>
      <c r="AG161" s="192"/>
      <c r="AH161" s="192"/>
      <c r="AI161" s="192"/>
      <c r="AJ161" s="192"/>
      <c r="AK161" s="192"/>
      <c r="AL161" s="192"/>
      <c r="AM161" s="192"/>
      <c r="AN161" s="192"/>
      <c r="AO161" s="192"/>
      <c r="AP161" s="192"/>
      <c r="AQ161" s="192"/>
      <c r="AR161" s="192"/>
      <c r="AS161" s="192"/>
      <c r="AT161" s="192"/>
      <c r="AU161" s="192"/>
      <c r="AV161" s="192"/>
      <c r="AW161" s="192"/>
      <c r="AX161" s="192"/>
      <c r="AY161" s="192"/>
      <c r="AZ161" s="192"/>
      <c r="BA161" s="192"/>
      <c r="BB161" s="192"/>
      <c r="BC161" s="192"/>
      <c r="BD161" s="192"/>
      <c r="BE161" s="192"/>
      <c r="BF161" s="192"/>
      <c r="BG161" s="192"/>
      <c r="BH161" s="192"/>
      <c r="BI161" s="192"/>
      <c r="BJ161" s="192"/>
      <c r="BK161" s="192"/>
      <c r="BL161" s="192"/>
      <c r="BM161" s="192"/>
      <c r="BN161" s="192"/>
      <c r="BO161" s="192"/>
      <c r="BP161" s="192"/>
      <c r="BQ161" s="192"/>
      <c r="BR161" s="192"/>
      <c r="BS161" s="192"/>
      <c r="BT161" s="192"/>
      <c r="BU161" s="192"/>
      <c r="BV161" s="192"/>
      <c r="BW161" s="192"/>
    </row>
    <row r="162" spans="2:75" s="202" customFormat="1" ht="15.75" customHeight="1">
      <c r="B162" s="230">
        <v>69</v>
      </c>
      <c r="C162" s="231" t="s">
        <v>807</v>
      </c>
      <c r="D162" s="260" t="s">
        <v>803</v>
      </c>
      <c r="E162" s="251">
        <v>90</v>
      </c>
      <c r="F162" s="250"/>
      <c r="G162" s="408"/>
      <c r="H162" s="235">
        <f>E162*G162</f>
        <v>0</v>
      </c>
      <c r="I162" s="8"/>
      <c r="J162" s="192"/>
      <c r="K162" s="192"/>
      <c r="L162" s="192"/>
      <c r="M162" s="192"/>
      <c r="N162" s="192"/>
      <c r="O162" s="236"/>
      <c r="P162" s="192"/>
      <c r="Q162" s="192"/>
      <c r="R162" s="192"/>
      <c r="S162" s="192"/>
      <c r="T162" s="192"/>
      <c r="U162" s="192"/>
      <c r="V162" s="192"/>
      <c r="W162" s="192"/>
      <c r="X162" s="236"/>
      <c r="Y162" s="192"/>
      <c r="Z162" s="192"/>
      <c r="AA162" s="192"/>
      <c r="AB162" s="192"/>
      <c r="AC162" s="192"/>
      <c r="AD162" s="192"/>
      <c r="AE162" s="192"/>
      <c r="AF162" s="192"/>
      <c r="AG162" s="192"/>
      <c r="AH162" s="192"/>
      <c r="AI162" s="192"/>
      <c r="AJ162" s="192"/>
      <c r="AK162" s="192"/>
      <c r="AL162" s="192"/>
      <c r="AM162" s="192"/>
      <c r="AN162" s="192"/>
      <c r="AO162" s="192"/>
      <c r="AP162" s="192"/>
      <c r="AQ162" s="192"/>
      <c r="AR162" s="192"/>
      <c r="AS162" s="192"/>
      <c r="AT162" s="192"/>
      <c r="AU162" s="192"/>
      <c r="AV162" s="192"/>
      <c r="AW162" s="192"/>
      <c r="AX162" s="192"/>
      <c r="AY162" s="192"/>
      <c r="AZ162" s="192"/>
      <c r="BA162" s="192"/>
      <c r="BB162" s="192"/>
      <c r="BC162" s="192"/>
      <c r="BD162" s="192"/>
      <c r="BE162" s="192"/>
      <c r="BF162" s="192"/>
      <c r="BG162" s="192"/>
      <c r="BH162" s="192"/>
      <c r="BI162" s="192"/>
      <c r="BJ162" s="192"/>
      <c r="BK162" s="192"/>
      <c r="BL162" s="192"/>
      <c r="BM162" s="192"/>
      <c r="BN162" s="192"/>
      <c r="BO162" s="192"/>
      <c r="BP162" s="192"/>
      <c r="BQ162" s="192"/>
      <c r="BR162" s="192"/>
      <c r="BS162" s="192"/>
      <c r="BT162" s="192"/>
      <c r="BU162" s="192"/>
      <c r="BV162" s="192"/>
      <c r="BW162" s="192"/>
    </row>
    <row r="163" spans="2:75" s="202" customFormat="1" ht="15.75" customHeight="1">
      <c r="B163" s="230"/>
      <c r="C163" s="418" t="s">
        <v>1395</v>
      </c>
      <c r="D163" s="412" t="s">
        <v>1382</v>
      </c>
      <c r="E163" s="432">
        <f>(137+113)*0.3*1.2</f>
        <v>90</v>
      </c>
      <c r="F163" s="250"/>
      <c r="G163" s="408"/>
      <c r="H163" s="235"/>
      <c r="I163" s="8"/>
      <c r="J163" s="192"/>
      <c r="K163" s="192"/>
      <c r="L163" s="192"/>
      <c r="M163" s="192"/>
      <c r="N163" s="192"/>
      <c r="O163" s="236"/>
      <c r="P163" s="192"/>
      <c r="Q163" s="192"/>
      <c r="R163" s="192"/>
      <c r="S163" s="192"/>
      <c r="T163" s="192"/>
      <c r="U163" s="192"/>
      <c r="V163" s="192"/>
      <c r="W163" s="192"/>
      <c r="X163" s="236"/>
      <c r="Y163" s="192"/>
      <c r="Z163" s="192"/>
      <c r="AA163" s="192"/>
      <c r="AB163" s="192"/>
      <c r="AC163" s="192"/>
      <c r="AD163" s="192"/>
      <c r="AE163" s="192"/>
      <c r="AF163" s="192"/>
      <c r="AG163" s="192"/>
      <c r="AH163" s="192"/>
      <c r="AI163" s="192"/>
      <c r="AJ163" s="192"/>
      <c r="AK163" s="192"/>
      <c r="AL163" s="192"/>
      <c r="AM163" s="192"/>
      <c r="AN163" s="192"/>
      <c r="AO163" s="192"/>
      <c r="AP163" s="192"/>
      <c r="AQ163" s="192"/>
      <c r="AR163" s="192"/>
      <c r="AS163" s="192"/>
      <c r="AT163" s="192"/>
      <c r="AU163" s="192"/>
      <c r="AV163" s="192"/>
      <c r="AW163" s="192"/>
      <c r="AX163" s="192"/>
      <c r="AY163" s="192"/>
      <c r="AZ163" s="192"/>
      <c r="BA163" s="192"/>
      <c r="BB163" s="192"/>
      <c r="BC163" s="192"/>
      <c r="BD163" s="192"/>
      <c r="BE163" s="192"/>
      <c r="BF163" s="192"/>
      <c r="BG163" s="192"/>
      <c r="BH163" s="192"/>
      <c r="BI163" s="192"/>
      <c r="BJ163" s="192"/>
      <c r="BK163" s="192"/>
      <c r="BL163" s="192"/>
      <c r="BM163" s="192"/>
      <c r="BN163" s="192"/>
      <c r="BO163" s="192"/>
      <c r="BP163" s="192"/>
      <c r="BQ163" s="192"/>
      <c r="BR163" s="192"/>
      <c r="BS163" s="192"/>
      <c r="BT163" s="192"/>
      <c r="BU163" s="192"/>
      <c r="BV163" s="192"/>
      <c r="BW163" s="192"/>
    </row>
    <row r="164" spans="2:75" s="202" customFormat="1" ht="15.75" customHeight="1">
      <c r="B164" s="230">
        <v>70</v>
      </c>
      <c r="C164" s="231" t="s">
        <v>808</v>
      </c>
      <c r="D164" s="260" t="s">
        <v>803</v>
      </c>
      <c r="E164" s="251">
        <v>320</v>
      </c>
      <c r="F164" s="250"/>
      <c r="G164" s="408"/>
      <c r="H164" s="235">
        <f>E164*G164</f>
        <v>0</v>
      </c>
      <c r="I164" s="8"/>
      <c r="J164" s="192"/>
      <c r="K164" s="192"/>
      <c r="L164" s="192"/>
      <c r="M164" s="192"/>
      <c r="N164" s="192"/>
      <c r="O164" s="236"/>
      <c r="P164" s="192"/>
      <c r="Q164" s="192"/>
      <c r="R164" s="192"/>
      <c r="S164" s="192"/>
      <c r="T164" s="192"/>
      <c r="U164" s="192"/>
      <c r="V164" s="192"/>
      <c r="W164" s="192"/>
      <c r="X164" s="236"/>
      <c r="Y164" s="192"/>
      <c r="Z164" s="192"/>
      <c r="AA164" s="192"/>
      <c r="AB164" s="192"/>
      <c r="AC164" s="192"/>
      <c r="AD164" s="192"/>
      <c r="AE164" s="192"/>
      <c r="AF164" s="192"/>
      <c r="AG164" s="192"/>
      <c r="AH164" s="192"/>
      <c r="AI164" s="192"/>
      <c r="AJ164" s="192"/>
      <c r="AK164" s="192"/>
      <c r="AL164" s="192"/>
      <c r="AM164" s="192"/>
      <c r="AN164" s="192"/>
      <c r="AO164" s="192"/>
      <c r="AP164" s="192"/>
      <c r="AQ164" s="192"/>
      <c r="AR164" s="192"/>
      <c r="AS164" s="192"/>
      <c r="AT164" s="192"/>
      <c r="AU164" s="192"/>
      <c r="AV164" s="192"/>
      <c r="AW164" s="192"/>
      <c r="AX164" s="192"/>
      <c r="AY164" s="192"/>
      <c r="AZ164" s="192"/>
      <c r="BA164" s="192"/>
      <c r="BB164" s="192"/>
      <c r="BC164" s="192"/>
      <c r="BD164" s="192"/>
      <c r="BE164" s="192"/>
      <c r="BF164" s="192"/>
      <c r="BG164" s="192"/>
      <c r="BH164" s="192"/>
      <c r="BI164" s="192"/>
      <c r="BJ164" s="192"/>
      <c r="BK164" s="192"/>
      <c r="BL164" s="192"/>
      <c r="BM164" s="192"/>
      <c r="BN164" s="192"/>
      <c r="BO164" s="192"/>
      <c r="BP164" s="192"/>
      <c r="BQ164" s="192"/>
      <c r="BR164" s="192"/>
      <c r="BS164" s="192"/>
      <c r="BT164" s="192"/>
      <c r="BU164" s="192"/>
      <c r="BV164" s="192"/>
      <c r="BW164" s="192"/>
    </row>
    <row r="165" spans="2:75" s="202" customFormat="1" ht="15.75" customHeight="1">
      <c r="B165" s="230"/>
      <c r="C165" s="418" t="s">
        <v>1396</v>
      </c>
      <c r="D165" s="412" t="s">
        <v>1382</v>
      </c>
      <c r="E165" s="434">
        <f>E157-E161-E163</f>
        <v>320</v>
      </c>
      <c r="F165" s="250"/>
      <c r="G165" s="408"/>
      <c r="H165" s="235"/>
      <c r="I165" s="8"/>
      <c r="J165" s="192"/>
      <c r="K165" s="192"/>
      <c r="L165" s="192"/>
      <c r="M165" s="192"/>
      <c r="N165" s="192"/>
      <c r="O165" s="236"/>
      <c r="P165" s="192"/>
      <c r="Q165" s="192"/>
      <c r="R165" s="192"/>
      <c r="S165" s="192"/>
      <c r="T165" s="192"/>
      <c r="U165" s="192"/>
      <c r="V165" s="192"/>
      <c r="W165" s="192"/>
      <c r="X165" s="236"/>
      <c r="Y165" s="192"/>
      <c r="Z165" s="192"/>
      <c r="AA165" s="192"/>
      <c r="AB165" s="192"/>
      <c r="AC165" s="192"/>
      <c r="AD165" s="192"/>
      <c r="AE165" s="192"/>
      <c r="AF165" s="192"/>
      <c r="AG165" s="192"/>
      <c r="AH165" s="192"/>
      <c r="AI165" s="192"/>
      <c r="AJ165" s="192"/>
      <c r="AK165" s="192"/>
      <c r="AL165" s="192"/>
      <c r="AM165" s="192"/>
      <c r="AN165" s="192"/>
      <c r="AO165" s="192"/>
      <c r="AP165" s="192"/>
      <c r="AQ165" s="192"/>
      <c r="AR165" s="192"/>
      <c r="AS165" s="192"/>
      <c r="AT165" s="192"/>
      <c r="AU165" s="192"/>
      <c r="AV165" s="192"/>
      <c r="AW165" s="192"/>
      <c r="AX165" s="192"/>
      <c r="AY165" s="192"/>
      <c r="AZ165" s="192"/>
      <c r="BA165" s="192"/>
      <c r="BB165" s="192"/>
      <c r="BC165" s="192"/>
      <c r="BD165" s="192"/>
      <c r="BE165" s="192"/>
      <c r="BF165" s="192"/>
      <c r="BG165" s="192"/>
      <c r="BH165" s="192"/>
      <c r="BI165" s="192"/>
      <c r="BJ165" s="192"/>
      <c r="BK165" s="192"/>
      <c r="BL165" s="192"/>
      <c r="BM165" s="192"/>
      <c r="BN165" s="192"/>
      <c r="BO165" s="192"/>
      <c r="BP165" s="192"/>
      <c r="BQ165" s="192"/>
      <c r="BR165" s="192"/>
      <c r="BS165" s="192"/>
      <c r="BT165" s="192"/>
      <c r="BU165" s="192"/>
      <c r="BV165" s="192"/>
      <c r="BW165" s="192"/>
    </row>
    <row r="166" spans="2:75" s="202" customFormat="1" ht="15.75" customHeight="1">
      <c r="B166" s="230">
        <v>71</v>
      </c>
      <c r="C166" s="231" t="s">
        <v>809</v>
      </c>
      <c r="D166" s="238" t="s">
        <v>85</v>
      </c>
      <c r="E166" s="251">
        <v>250</v>
      </c>
      <c r="F166" s="250"/>
      <c r="G166" s="408"/>
      <c r="H166" s="235">
        <f>E166*G166</f>
        <v>0</v>
      </c>
      <c r="I166" s="8"/>
      <c r="J166" s="192"/>
      <c r="K166" s="192"/>
      <c r="L166" s="192"/>
      <c r="M166" s="192"/>
      <c r="N166" s="192"/>
      <c r="O166" s="236"/>
      <c r="P166" s="192"/>
      <c r="Q166" s="192"/>
      <c r="R166" s="192"/>
      <c r="S166" s="192"/>
      <c r="T166" s="192"/>
      <c r="U166" s="192"/>
      <c r="V166" s="192"/>
      <c r="W166" s="192"/>
      <c r="X166" s="236"/>
      <c r="Y166" s="192"/>
      <c r="Z166" s="192"/>
      <c r="AA166" s="192"/>
      <c r="AB166" s="192"/>
      <c r="AC166" s="192"/>
      <c r="AD166" s="192"/>
      <c r="AE166" s="192"/>
      <c r="AF166" s="192"/>
      <c r="AG166" s="192"/>
      <c r="AH166" s="192"/>
      <c r="AI166" s="192"/>
      <c r="AJ166" s="192"/>
      <c r="AK166" s="192"/>
      <c r="AL166" s="192"/>
      <c r="AM166" s="192"/>
      <c r="AN166" s="192"/>
      <c r="AO166" s="192"/>
      <c r="AP166" s="192"/>
      <c r="AQ166" s="192"/>
      <c r="AR166" s="192"/>
      <c r="AS166" s="192"/>
      <c r="AT166" s="192"/>
      <c r="AU166" s="192"/>
      <c r="AV166" s="192"/>
      <c r="AW166" s="192"/>
      <c r="AX166" s="192"/>
      <c r="AY166" s="192"/>
      <c r="AZ166" s="192"/>
      <c r="BA166" s="192"/>
      <c r="BB166" s="192"/>
      <c r="BC166" s="192"/>
      <c r="BD166" s="192"/>
      <c r="BE166" s="192"/>
      <c r="BF166" s="192"/>
      <c r="BG166" s="192"/>
      <c r="BH166" s="192"/>
      <c r="BI166" s="192"/>
      <c r="BJ166" s="192"/>
      <c r="BK166" s="192"/>
      <c r="BL166" s="192"/>
      <c r="BM166" s="192"/>
      <c r="BN166" s="192"/>
      <c r="BO166" s="192"/>
      <c r="BP166" s="192"/>
      <c r="BQ166" s="192"/>
      <c r="BR166" s="192"/>
      <c r="BS166" s="192"/>
      <c r="BT166" s="192"/>
      <c r="BU166" s="192"/>
      <c r="BV166" s="192"/>
      <c r="BW166" s="192"/>
    </row>
    <row r="167" spans="2:75" s="202" customFormat="1" ht="15.75" customHeight="1">
      <c r="B167" s="230"/>
      <c r="C167" s="418" t="s">
        <v>1397</v>
      </c>
      <c r="D167" s="414" t="s">
        <v>85</v>
      </c>
      <c r="E167" s="434">
        <v>250</v>
      </c>
      <c r="F167" s="250"/>
      <c r="G167" s="408"/>
      <c r="H167" s="235"/>
      <c r="I167" s="8"/>
      <c r="J167" s="192"/>
      <c r="K167" s="192"/>
      <c r="L167" s="192"/>
      <c r="M167" s="192"/>
      <c r="N167" s="192"/>
      <c r="O167" s="236"/>
      <c r="P167" s="192"/>
      <c r="Q167" s="192"/>
      <c r="R167" s="192"/>
      <c r="S167" s="192"/>
      <c r="T167" s="192"/>
      <c r="U167" s="192"/>
      <c r="V167" s="192"/>
      <c r="W167" s="192"/>
      <c r="X167" s="236"/>
      <c r="Y167" s="192"/>
      <c r="Z167" s="192"/>
      <c r="AA167" s="192"/>
      <c r="AB167" s="192"/>
      <c r="AC167" s="192"/>
      <c r="AD167" s="192"/>
      <c r="AE167" s="192"/>
      <c r="AF167" s="192"/>
      <c r="AG167" s="192"/>
      <c r="AH167" s="192"/>
      <c r="AI167" s="192"/>
      <c r="AJ167" s="192"/>
      <c r="AK167" s="192"/>
      <c r="AL167" s="192"/>
      <c r="AM167" s="192"/>
      <c r="AN167" s="192"/>
      <c r="AO167" s="192"/>
      <c r="AP167" s="192"/>
      <c r="AQ167" s="192"/>
      <c r="AR167" s="192"/>
      <c r="AS167" s="192"/>
      <c r="AT167" s="192"/>
      <c r="AU167" s="192"/>
      <c r="AV167" s="192"/>
      <c r="AW167" s="192"/>
      <c r="AX167" s="192"/>
      <c r="AY167" s="192"/>
      <c r="AZ167" s="192"/>
      <c r="BA167" s="192"/>
      <c r="BB167" s="192"/>
      <c r="BC167" s="192"/>
      <c r="BD167" s="192"/>
      <c r="BE167" s="192"/>
      <c r="BF167" s="192"/>
      <c r="BG167" s="192"/>
      <c r="BH167" s="192"/>
      <c r="BI167" s="192"/>
      <c r="BJ167" s="192"/>
      <c r="BK167" s="192"/>
      <c r="BL167" s="192"/>
      <c r="BM167" s="192"/>
      <c r="BN167" s="192"/>
      <c r="BO167" s="192"/>
      <c r="BP167" s="192"/>
      <c r="BQ167" s="192"/>
      <c r="BR167" s="192"/>
      <c r="BS167" s="192"/>
      <c r="BT167" s="192"/>
      <c r="BU167" s="192"/>
      <c r="BV167" s="192"/>
      <c r="BW167" s="192"/>
    </row>
    <row r="168" spans="2:75" s="202" customFormat="1" ht="15.75" customHeight="1">
      <c r="B168" s="230">
        <v>72</v>
      </c>
      <c r="C168" s="231" t="s">
        <v>810</v>
      </c>
      <c r="D168" s="260" t="s">
        <v>803</v>
      </c>
      <c r="E168" s="251">
        <v>300</v>
      </c>
      <c r="F168" s="250"/>
      <c r="G168" s="404"/>
      <c r="H168" s="235">
        <f>E168*G168</f>
        <v>0</v>
      </c>
      <c r="I168" s="8"/>
      <c r="J168" s="192"/>
      <c r="K168" s="192"/>
      <c r="L168" s="192"/>
      <c r="M168" s="192"/>
      <c r="N168" s="192"/>
      <c r="O168" s="236"/>
      <c r="P168" s="192"/>
      <c r="Q168" s="192"/>
      <c r="R168" s="192"/>
      <c r="S168" s="192"/>
      <c r="T168" s="192"/>
      <c r="U168" s="192"/>
      <c r="V168" s="192"/>
      <c r="W168" s="192"/>
      <c r="X168" s="236"/>
      <c r="Y168" s="192"/>
      <c r="Z168" s="192"/>
      <c r="AA168" s="192"/>
      <c r="AB168" s="192"/>
      <c r="AC168" s="192"/>
      <c r="AD168" s="192"/>
      <c r="AE168" s="192"/>
      <c r="AF168" s="192"/>
      <c r="AG168" s="192"/>
      <c r="AH168" s="192"/>
      <c r="AI168" s="192"/>
      <c r="AJ168" s="192"/>
      <c r="AK168" s="192"/>
      <c r="AL168" s="192"/>
      <c r="AM168" s="192"/>
      <c r="AN168" s="192"/>
      <c r="AO168" s="192"/>
      <c r="AP168" s="192"/>
      <c r="AQ168" s="192"/>
      <c r="AR168" s="192"/>
      <c r="AS168" s="192"/>
      <c r="AT168" s="192"/>
      <c r="AU168" s="192"/>
      <c r="AV168" s="192"/>
      <c r="AW168" s="192"/>
      <c r="AX168" s="192"/>
      <c r="AY168" s="192"/>
      <c r="AZ168" s="192"/>
      <c r="BA168" s="192"/>
      <c r="BB168" s="192"/>
      <c r="BC168" s="192"/>
      <c r="BD168" s="192"/>
      <c r="BE168" s="192"/>
      <c r="BF168" s="192"/>
      <c r="BG168" s="192"/>
      <c r="BH168" s="192"/>
      <c r="BI168" s="192"/>
      <c r="BJ168" s="192"/>
      <c r="BK168" s="192"/>
      <c r="BL168" s="192"/>
      <c r="BM168" s="192"/>
      <c r="BN168" s="192"/>
      <c r="BO168" s="192"/>
      <c r="BP168" s="192"/>
      <c r="BQ168" s="192"/>
      <c r="BR168" s="192"/>
      <c r="BS168" s="192"/>
      <c r="BT168" s="192"/>
      <c r="BU168" s="192"/>
      <c r="BV168" s="192"/>
      <c r="BW168" s="192"/>
    </row>
    <row r="169" spans="2:75" s="202" customFormat="1" ht="15.75" customHeight="1">
      <c r="B169" s="230"/>
      <c r="C169" s="418" t="s">
        <v>1398</v>
      </c>
      <c r="D169" s="412" t="s">
        <v>1382</v>
      </c>
      <c r="E169" s="434">
        <f>(18.4*4.45*1.5)*1.5+(3.2*1.8*1.5)*1.5+(6.5*3*3.5)*1.5</f>
        <v>299.565</v>
      </c>
      <c r="F169" s="250"/>
      <c r="G169" s="404"/>
      <c r="H169" s="235"/>
      <c r="I169" s="8"/>
      <c r="J169" s="192"/>
      <c r="K169" s="192"/>
      <c r="L169" s="192"/>
      <c r="M169" s="192"/>
      <c r="N169" s="192"/>
      <c r="O169" s="236"/>
      <c r="P169" s="192"/>
      <c r="Q169" s="192"/>
      <c r="R169" s="192"/>
      <c r="S169" s="192"/>
      <c r="T169" s="192"/>
      <c r="U169" s="192"/>
      <c r="V169" s="192"/>
      <c r="W169" s="192"/>
      <c r="X169" s="236"/>
      <c r="Y169" s="192"/>
      <c r="Z169" s="192"/>
      <c r="AA169" s="192"/>
      <c r="AB169" s="192"/>
      <c r="AC169" s="192"/>
      <c r="AD169" s="192"/>
      <c r="AE169" s="192"/>
      <c r="AF169" s="192"/>
      <c r="AG169" s="192"/>
      <c r="AH169" s="192"/>
      <c r="AI169" s="192"/>
      <c r="AJ169" s="192"/>
      <c r="AK169" s="192"/>
      <c r="AL169" s="192"/>
      <c r="AM169" s="192"/>
      <c r="AN169" s="192"/>
      <c r="AO169" s="192"/>
      <c r="AP169" s="192"/>
      <c r="AQ169" s="192"/>
      <c r="AR169" s="192"/>
      <c r="AS169" s="192"/>
      <c r="AT169" s="192"/>
      <c r="AU169" s="192"/>
      <c r="AV169" s="192"/>
      <c r="AW169" s="192"/>
      <c r="AX169" s="192"/>
      <c r="AY169" s="192"/>
      <c r="AZ169" s="192"/>
      <c r="BA169" s="192"/>
      <c r="BB169" s="192"/>
      <c r="BC169" s="192"/>
      <c r="BD169" s="192"/>
      <c r="BE169" s="192"/>
      <c r="BF169" s="192"/>
      <c r="BG169" s="192"/>
      <c r="BH169" s="192"/>
      <c r="BI169" s="192"/>
      <c r="BJ169" s="192"/>
      <c r="BK169" s="192"/>
      <c r="BL169" s="192"/>
      <c r="BM169" s="192"/>
      <c r="BN169" s="192"/>
      <c r="BO169" s="192"/>
      <c r="BP169" s="192"/>
      <c r="BQ169" s="192"/>
      <c r="BR169" s="192"/>
      <c r="BS169" s="192"/>
      <c r="BT169" s="192"/>
      <c r="BU169" s="192"/>
      <c r="BV169" s="192"/>
      <c r="BW169" s="192"/>
    </row>
    <row r="170" spans="2:75" s="202" customFormat="1" ht="15.75" customHeight="1">
      <c r="B170" s="230">
        <v>73</v>
      </c>
      <c r="C170" s="231" t="s">
        <v>811</v>
      </c>
      <c r="D170" s="260" t="s">
        <v>1391</v>
      </c>
      <c r="E170" s="251">
        <v>4</v>
      </c>
      <c r="F170" s="250"/>
      <c r="G170" s="404"/>
      <c r="H170" s="235">
        <f>E170*G170</f>
        <v>0</v>
      </c>
      <c r="I170" s="8"/>
      <c r="J170" s="192"/>
      <c r="K170" s="192"/>
      <c r="L170" s="192"/>
      <c r="M170" s="192"/>
      <c r="N170" s="192"/>
      <c r="O170" s="236"/>
      <c r="P170" s="192"/>
      <c r="Q170" s="192"/>
      <c r="R170" s="192"/>
      <c r="S170" s="192"/>
      <c r="T170" s="192"/>
      <c r="U170" s="192"/>
      <c r="V170" s="192"/>
      <c r="W170" s="192"/>
      <c r="X170" s="236"/>
      <c r="Y170" s="192"/>
      <c r="Z170" s="192"/>
      <c r="AA170" s="192"/>
      <c r="AB170" s="192"/>
      <c r="AC170" s="192"/>
      <c r="AD170" s="192"/>
      <c r="AE170" s="192"/>
      <c r="AF170" s="192"/>
      <c r="AG170" s="192"/>
      <c r="AH170" s="192"/>
      <c r="AI170" s="192"/>
      <c r="AJ170" s="192"/>
      <c r="AK170" s="192"/>
      <c r="AL170" s="192"/>
      <c r="AM170" s="192"/>
      <c r="AN170" s="192"/>
      <c r="AO170" s="192"/>
      <c r="AP170" s="192"/>
      <c r="AQ170" s="192"/>
      <c r="AR170" s="192"/>
      <c r="AS170" s="192"/>
      <c r="AT170" s="192"/>
      <c r="AU170" s="192"/>
      <c r="AV170" s="192"/>
      <c r="AW170" s="192"/>
      <c r="AX170" s="192"/>
      <c r="AY170" s="192"/>
      <c r="AZ170" s="192"/>
      <c r="BA170" s="192"/>
      <c r="BB170" s="192"/>
      <c r="BC170" s="192"/>
      <c r="BD170" s="192"/>
      <c r="BE170" s="192"/>
      <c r="BF170" s="192"/>
      <c r="BG170" s="192"/>
      <c r="BH170" s="192"/>
      <c r="BI170" s="192"/>
      <c r="BJ170" s="192"/>
      <c r="BK170" s="192"/>
      <c r="BL170" s="192"/>
      <c r="BM170" s="192"/>
      <c r="BN170" s="192"/>
      <c r="BO170" s="192"/>
      <c r="BP170" s="192"/>
      <c r="BQ170" s="192"/>
      <c r="BR170" s="192"/>
      <c r="BS170" s="192"/>
      <c r="BT170" s="192"/>
      <c r="BU170" s="192"/>
      <c r="BV170" s="192"/>
      <c r="BW170" s="192"/>
    </row>
    <row r="171" spans="2:75" s="202" customFormat="1" ht="15.75" customHeight="1">
      <c r="B171" s="230"/>
      <c r="C171" s="421" t="s">
        <v>1399</v>
      </c>
      <c r="D171" s="417" t="s">
        <v>1383</v>
      </c>
      <c r="E171" s="433">
        <f>(6.15+1)*(2.5+1)*0.15</f>
        <v>3.75375</v>
      </c>
      <c r="F171" s="250"/>
      <c r="G171" s="404"/>
      <c r="H171" s="235"/>
      <c r="I171" s="8"/>
      <c r="J171" s="192"/>
      <c r="K171" s="192"/>
      <c r="L171" s="192"/>
      <c r="M171" s="192"/>
      <c r="N171" s="192"/>
      <c r="O171" s="236"/>
      <c r="P171" s="192"/>
      <c r="Q171" s="192"/>
      <c r="R171" s="192"/>
      <c r="S171" s="192"/>
      <c r="T171" s="192"/>
      <c r="U171" s="192"/>
      <c r="V171" s="192"/>
      <c r="W171" s="192"/>
      <c r="X171" s="236"/>
      <c r="Y171" s="192"/>
      <c r="Z171" s="192"/>
      <c r="AA171" s="192"/>
      <c r="AB171" s="192"/>
      <c r="AC171" s="192"/>
      <c r="AD171" s="192"/>
      <c r="AE171" s="192"/>
      <c r="AF171" s="192"/>
      <c r="AG171" s="192"/>
      <c r="AH171" s="192"/>
      <c r="AI171" s="192"/>
      <c r="AJ171" s="192"/>
      <c r="AK171" s="192"/>
      <c r="AL171" s="192"/>
      <c r="AM171" s="192"/>
      <c r="AN171" s="192"/>
      <c r="AO171" s="192"/>
      <c r="AP171" s="192"/>
      <c r="AQ171" s="192"/>
      <c r="AR171" s="192"/>
      <c r="AS171" s="192"/>
      <c r="AT171" s="192"/>
      <c r="AU171" s="192"/>
      <c r="AV171" s="192"/>
      <c r="AW171" s="192"/>
      <c r="AX171" s="192"/>
      <c r="AY171" s="192"/>
      <c r="AZ171" s="192"/>
      <c r="BA171" s="192"/>
      <c r="BB171" s="192"/>
      <c r="BC171" s="192"/>
      <c r="BD171" s="192"/>
      <c r="BE171" s="192"/>
      <c r="BF171" s="192"/>
      <c r="BG171" s="192"/>
      <c r="BH171" s="192"/>
      <c r="BI171" s="192"/>
      <c r="BJ171" s="192"/>
      <c r="BK171" s="192"/>
      <c r="BL171" s="192"/>
      <c r="BM171" s="192"/>
      <c r="BN171" s="192"/>
      <c r="BO171" s="192"/>
      <c r="BP171" s="192"/>
      <c r="BQ171" s="192"/>
      <c r="BR171" s="192"/>
      <c r="BS171" s="192"/>
      <c r="BT171" s="192"/>
      <c r="BU171" s="192"/>
      <c r="BV171" s="192"/>
      <c r="BW171" s="192"/>
    </row>
    <row r="172" spans="2:75" s="202" customFormat="1" ht="15.75" customHeight="1">
      <c r="B172" s="230">
        <v>74</v>
      </c>
      <c r="C172" s="231" t="s">
        <v>812</v>
      </c>
      <c r="D172" s="260" t="s">
        <v>803</v>
      </c>
      <c r="E172" s="251">
        <v>50</v>
      </c>
      <c r="F172" s="250"/>
      <c r="G172" s="404"/>
      <c r="H172" s="235">
        <f>E172*G172</f>
        <v>0</v>
      </c>
      <c r="I172" s="8"/>
      <c r="J172" s="192"/>
      <c r="K172" s="192"/>
      <c r="L172" s="192"/>
      <c r="M172" s="192"/>
      <c r="N172" s="192"/>
      <c r="O172" s="236"/>
      <c r="P172" s="192"/>
      <c r="Q172" s="192"/>
      <c r="R172" s="192"/>
      <c r="S172" s="192"/>
      <c r="T172" s="192"/>
      <c r="U172" s="192"/>
      <c r="V172" s="192"/>
      <c r="W172" s="192"/>
      <c r="X172" s="236"/>
      <c r="Y172" s="192"/>
      <c r="Z172" s="192"/>
      <c r="AA172" s="192"/>
      <c r="AB172" s="192"/>
      <c r="AC172" s="192"/>
      <c r="AD172" s="192"/>
      <c r="AE172" s="192"/>
      <c r="AF172" s="192"/>
      <c r="AG172" s="192"/>
      <c r="AH172" s="192"/>
      <c r="AI172" s="192"/>
      <c r="AJ172" s="192"/>
      <c r="AK172" s="192"/>
      <c r="AL172" s="192"/>
      <c r="AM172" s="192"/>
      <c r="AN172" s="192"/>
      <c r="AO172" s="192"/>
      <c r="AP172" s="192"/>
      <c r="AQ172" s="192"/>
      <c r="AR172" s="192"/>
      <c r="AS172" s="192"/>
      <c r="AT172" s="192"/>
      <c r="AU172" s="192"/>
      <c r="AV172" s="192"/>
      <c r="AW172" s="192"/>
      <c r="AX172" s="192"/>
      <c r="AY172" s="192"/>
      <c r="AZ172" s="192"/>
      <c r="BA172" s="192"/>
      <c r="BB172" s="192"/>
      <c r="BC172" s="192"/>
      <c r="BD172" s="192"/>
      <c r="BE172" s="192"/>
      <c r="BF172" s="192"/>
      <c r="BG172" s="192"/>
      <c r="BH172" s="192"/>
      <c r="BI172" s="192"/>
      <c r="BJ172" s="192"/>
      <c r="BK172" s="192"/>
      <c r="BL172" s="192"/>
      <c r="BM172" s="192"/>
      <c r="BN172" s="192"/>
      <c r="BO172" s="192"/>
      <c r="BP172" s="192"/>
      <c r="BQ172" s="192"/>
      <c r="BR172" s="192"/>
      <c r="BS172" s="192"/>
      <c r="BT172" s="192"/>
      <c r="BU172" s="192"/>
      <c r="BV172" s="192"/>
      <c r="BW172" s="192"/>
    </row>
    <row r="173" spans="2:75" s="202" customFormat="1" ht="15.75" customHeight="1">
      <c r="B173" s="230"/>
      <c r="C173" s="421" t="s">
        <v>1400</v>
      </c>
      <c r="D173" s="417" t="s">
        <v>1383</v>
      </c>
      <c r="E173" s="433">
        <f>102-4-(6.15*3.1*2.5)</f>
        <v>50.3375</v>
      </c>
      <c r="F173" s="250"/>
      <c r="G173" s="404"/>
      <c r="H173" s="235"/>
      <c r="I173" s="8"/>
      <c r="J173" s="192"/>
      <c r="K173" s="192"/>
      <c r="L173" s="192"/>
      <c r="M173" s="192"/>
      <c r="N173" s="192"/>
      <c r="O173" s="236"/>
      <c r="P173" s="192"/>
      <c r="Q173" s="192"/>
      <c r="R173" s="192"/>
      <c r="S173" s="192"/>
      <c r="T173" s="192"/>
      <c r="U173" s="192"/>
      <c r="V173" s="192"/>
      <c r="W173" s="192"/>
      <c r="X173" s="236"/>
      <c r="Y173" s="192"/>
      <c r="Z173" s="192"/>
      <c r="AA173" s="192"/>
      <c r="AB173" s="192"/>
      <c r="AC173" s="192"/>
      <c r="AD173" s="192"/>
      <c r="AE173" s="192"/>
      <c r="AF173" s="192"/>
      <c r="AG173" s="192"/>
      <c r="AH173" s="192"/>
      <c r="AI173" s="192"/>
      <c r="AJ173" s="192"/>
      <c r="AK173" s="192"/>
      <c r="AL173" s="192"/>
      <c r="AM173" s="192"/>
      <c r="AN173" s="192"/>
      <c r="AO173" s="192"/>
      <c r="AP173" s="192"/>
      <c r="AQ173" s="192"/>
      <c r="AR173" s="192"/>
      <c r="AS173" s="192"/>
      <c r="AT173" s="192"/>
      <c r="AU173" s="192"/>
      <c r="AV173" s="192"/>
      <c r="AW173" s="192"/>
      <c r="AX173" s="192"/>
      <c r="AY173" s="192"/>
      <c r="AZ173" s="192"/>
      <c r="BA173" s="192"/>
      <c r="BB173" s="192"/>
      <c r="BC173" s="192"/>
      <c r="BD173" s="192"/>
      <c r="BE173" s="192"/>
      <c r="BF173" s="192"/>
      <c r="BG173" s="192"/>
      <c r="BH173" s="192"/>
      <c r="BI173" s="192"/>
      <c r="BJ173" s="192"/>
      <c r="BK173" s="192"/>
      <c r="BL173" s="192"/>
      <c r="BM173" s="192"/>
      <c r="BN173" s="192"/>
      <c r="BO173" s="192"/>
      <c r="BP173" s="192"/>
      <c r="BQ173" s="192"/>
      <c r="BR173" s="192"/>
      <c r="BS173" s="192"/>
      <c r="BT173" s="192"/>
      <c r="BU173" s="192"/>
      <c r="BV173" s="192"/>
      <c r="BW173" s="192"/>
    </row>
    <row r="174" spans="2:75" s="202" customFormat="1" ht="15.75" customHeight="1">
      <c r="B174" s="230">
        <v>75</v>
      </c>
      <c r="C174" s="231" t="s">
        <v>813</v>
      </c>
      <c r="D174" s="260" t="s">
        <v>814</v>
      </c>
      <c r="E174" s="251">
        <v>10</v>
      </c>
      <c r="F174" s="250"/>
      <c r="G174" s="404"/>
      <c r="H174" s="235">
        <f>E174*G174</f>
        <v>0</v>
      </c>
      <c r="I174" s="8"/>
      <c r="J174" s="192"/>
      <c r="K174" s="192"/>
      <c r="L174" s="192"/>
      <c r="M174" s="192"/>
      <c r="N174" s="192"/>
      <c r="O174" s="236"/>
      <c r="P174" s="192"/>
      <c r="Q174" s="192"/>
      <c r="R174" s="192"/>
      <c r="S174" s="192"/>
      <c r="T174" s="192"/>
      <c r="U174" s="192"/>
      <c r="V174" s="192"/>
      <c r="W174" s="192"/>
      <c r="X174" s="236"/>
      <c r="Y174" s="192"/>
      <c r="Z174" s="192"/>
      <c r="AA174" s="192"/>
      <c r="AB174" s="192"/>
      <c r="AC174" s="192"/>
      <c r="AD174" s="192"/>
      <c r="AE174" s="192"/>
      <c r="AF174" s="192"/>
      <c r="AG174" s="192"/>
      <c r="AH174" s="192"/>
      <c r="AI174" s="192"/>
      <c r="AJ174" s="192"/>
      <c r="AK174" s="192"/>
      <c r="AL174" s="192"/>
      <c r="AM174" s="192"/>
      <c r="AN174" s="192"/>
      <c r="AO174" s="192"/>
      <c r="AP174" s="192"/>
      <c r="AQ174" s="192"/>
      <c r="AR174" s="192"/>
      <c r="AS174" s="192"/>
      <c r="AT174" s="192"/>
      <c r="AU174" s="192"/>
      <c r="AV174" s="192"/>
      <c r="AW174" s="192"/>
      <c r="AX174" s="192"/>
      <c r="AY174" s="192"/>
      <c r="AZ174" s="192"/>
      <c r="BA174" s="192"/>
      <c r="BB174" s="192"/>
      <c r="BC174" s="192"/>
      <c r="BD174" s="192"/>
      <c r="BE174" s="192"/>
      <c r="BF174" s="192"/>
      <c r="BG174" s="192"/>
      <c r="BH174" s="192"/>
      <c r="BI174" s="192"/>
      <c r="BJ174" s="192"/>
      <c r="BK174" s="192"/>
      <c r="BL174" s="192"/>
      <c r="BM174" s="192"/>
      <c r="BN174" s="192"/>
      <c r="BO174" s="192"/>
      <c r="BP174" s="192"/>
      <c r="BQ174" s="192"/>
      <c r="BR174" s="192"/>
      <c r="BS174" s="192"/>
      <c r="BT174" s="192"/>
      <c r="BU174" s="192"/>
      <c r="BV174" s="192"/>
      <c r="BW174" s="192"/>
    </row>
    <row r="175" spans="2:75" s="202" customFormat="1" ht="15.75" customHeight="1">
      <c r="B175" s="230"/>
      <c r="C175" s="418" t="s">
        <v>1401</v>
      </c>
      <c r="D175" s="412" t="s">
        <v>1382</v>
      </c>
      <c r="E175" s="432">
        <f>3.5*2.3*0.1+18.8*4.8*0.1</f>
        <v>9.828999999999999</v>
      </c>
      <c r="F175" s="250"/>
      <c r="G175" s="404"/>
      <c r="H175" s="235"/>
      <c r="I175" s="8"/>
      <c r="J175" s="192"/>
      <c r="K175" s="192"/>
      <c r="L175" s="192"/>
      <c r="M175" s="192"/>
      <c r="N175" s="192"/>
      <c r="O175" s="236"/>
      <c r="P175" s="192"/>
      <c r="Q175" s="192"/>
      <c r="R175" s="192"/>
      <c r="S175" s="192"/>
      <c r="T175" s="192"/>
      <c r="U175" s="192"/>
      <c r="V175" s="192"/>
      <c r="W175" s="192"/>
      <c r="X175" s="236"/>
      <c r="Y175" s="192"/>
      <c r="Z175" s="192"/>
      <c r="AA175" s="192"/>
      <c r="AB175" s="192"/>
      <c r="AC175" s="192"/>
      <c r="AD175" s="192"/>
      <c r="AE175" s="192"/>
      <c r="AF175" s="192"/>
      <c r="AG175" s="192"/>
      <c r="AH175" s="192"/>
      <c r="AI175" s="192"/>
      <c r="AJ175" s="192"/>
      <c r="AK175" s="192"/>
      <c r="AL175" s="192"/>
      <c r="AM175" s="192"/>
      <c r="AN175" s="192"/>
      <c r="AO175" s="192"/>
      <c r="AP175" s="192"/>
      <c r="AQ175" s="192"/>
      <c r="AR175" s="192"/>
      <c r="AS175" s="192"/>
      <c r="AT175" s="192"/>
      <c r="AU175" s="192"/>
      <c r="AV175" s="192"/>
      <c r="AW175" s="192"/>
      <c r="AX175" s="192"/>
      <c r="AY175" s="192"/>
      <c r="AZ175" s="192"/>
      <c r="BA175" s="192"/>
      <c r="BB175" s="192"/>
      <c r="BC175" s="192"/>
      <c r="BD175" s="192"/>
      <c r="BE175" s="192"/>
      <c r="BF175" s="192"/>
      <c r="BG175" s="192"/>
      <c r="BH175" s="192"/>
      <c r="BI175" s="192"/>
      <c r="BJ175" s="192"/>
      <c r="BK175" s="192"/>
      <c r="BL175" s="192"/>
      <c r="BM175" s="192"/>
      <c r="BN175" s="192"/>
      <c r="BO175" s="192"/>
      <c r="BP175" s="192"/>
      <c r="BQ175" s="192"/>
      <c r="BR175" s="192"/>
      <c r="BS175" s="192"/>
      <c r="BT175" s="192"/>
      <c r="BU175" s="192"/>
      <c r="BV175" s="192"/>
      <c r="BW175" s="192"/>
    </row>
    <row r="176" spans="2:75" s="202" customFormat="1" ht="15.75" customHeight="1">
      <c r="B176" s="230">
        <v>76</v>
      </c>
      <c r="C176" s="231" t="s">
        <v>815</v>
      </c>
      <c r="D176" s="260" t="s">
        <v>803</v>
      </c>
      <c r="E176" s="251">
        <v>140</v>
      </c>
      <c r="F176" s="250"/>
      <c r="G176" s="404"/>
      <c r="H176" s="235">
        <f>E176*G176</f>
        <v>0</v>
      </c>
      <c r="I176" s="8"/>
      <c r="J176" s="192"/>
      <c r="K176" s="192"/>
      <c r="L176" s="192"/>
      <c r="M176" s="192"/>
      <c r="N176" s="192"/>
      <c r="O176" s="236"/>
      <c r="P176" s="192"/>
      <c r="Q176" s="192"/>
      <c r="R176" s="192"/>
      <c r="S176" s="192"/>
      <c r="T176" s="192"/>
      <c r="U176" s="192"/>
      <c r="V176" s="192"/>
      <c r="W176" s="192"/>
      <c r="X176" s="236"/>
      <c r="Y176" s="192"/>
      <c r="Z176" s="192"/>
      <c r="AA176" s="192"/>
      <c r="AB176" s="192"/>
      <c r="AC176" s="192"/>
      <c r="AD176" s="192"/>
      <c r="AE176" s="192"/>
      <c r="AF176" s="192"/>
      <c r="AG176" s="192"/>
      <c r="AH176" s="192"/>
      <c r="AI176" s="192"/>
      <c r="AJ176" s="192"/>
      <c r="AK176" s="192"/>
      <c r="AL176" s="192"/>
      <c r="AM176" s="192"/>
      <c r="AN176" s="192"/>
      <c r="AO176" s="192"/>
      <c r="AP176" s="192"/>
      <c r="AQ176" s="192"/>
      <c r="AR176" s="192"/>
      <c r="AS176" s="192"/>
      <c r="AT176" s="192"/>
      <c r="AU176" s="192"/>
      <c r="AV176" s="192"/>
      <c r="AW176" s="192"/>
      <c r="AX176" s="192"/>
      <c r="AY176" s="192"/>
      <c r="AZ176" s="192"/>
      <c r="BA176" s="192"/>
      <c r="BB176" s="192"/>
      <c r="BC176" s="192"/>
      <c r="BD176" s="192"/>
      <c r="BE176" s="192"/>
      <c r="BF176" s="192"/>
      <c r="BG176" s="192"/>
      <c r="BH176" s="192"/>
      <c r="BI176" s="192"/>
      <c r="BJ176" s="192"/>
      <c r="BK176" s="192"/>
      <c r="BL176" s="192"/>
      <c r="BM176" s="192"/>
      <c r="BN176" s="192"/>
      <c r="BO176" s="192"/>
      <c r="BP176" s="192"/>
      <c r="BQ176" s="192"/>
      <c r="BR176" s="192"/>
      <c r="BS176" s="192"/>
      <c r="BT176" s="192"/>
      <c r="BU176" s="192"/>
      <c r="BV176" s="192"/>
      <c r="BW176" s="192"/>
    </row>
    <row r="177" spans="2:75" s="202" customFormat="1" ht="15.75" customHeight="1">
      <c r="B177" s="230"/>
      <c r="C177" s="435" t="s">
        <v>1402</v>
      </c>
      <c r="D177" s="417" t="s">
        <v>1383</v>
      </c>
      <c r="E177" s="433">
        <f>(166-(18*4.2*0.36)-1)+(13-(3.2*1.6*0.36)-9)</f>
        <v>139.9408</v>
      </c>
      <c r="F177" s="250"/>
      <c r="G177" s="404"/>
      <c r="H177" s="235"/>
      <c r="I177" s="8"/>
      <c r="J177" s="192"/>
      <c r="K177" s="192"/>
      <c r="L177" s="192"/>
      <c r="M177" s="192"/>
      <c r="N177" s="192"/>
      <c r="O177" s="236"/>
      <c r="P177" s="192"/>
      <c r="Q177" s="192"/>
      <c r="R177" s="192"/>
      <c r="S177" s="192"/>
      <c r="T177" s="192"/>
      <c r="U177" s="192"/>
      <c r="V177" s="192"/>
      <c r="W177" s="192"/>
      <c r="X177" s="236"/>
      <c r="Y177" s="192"/>
      <c r="Z177" s="192"/>
      <c r="AA177" s="192"/>
      <c r="AB177" s="192"/>
      <c r="AC177" s="192"/>
      <c r="AD177" s="192"/>
      <c r="AE177" s="192"/>
      <c r="AF177" s="192"/>
      <c r="AG177" s="192"/>
      <c r="AH177" s="192"/>
      <c r="AI177" s="192"/>
      <c r="AJ177" s="192"/>
      <c r="AK177" s="192"/>
      <c r="AL177" s="192"/>
      <c r="AM177" s="192"/>
      <c r="AN177" s="192"/>
      <c r="AO177" s="192"/>
      <c r="AP177" s="192"/>
      <c r="AQ177" s="192"/>
      <c r="AR177" s="192"/>
      <c r="AS177" s="192"/>
      <c r="AT177" s="192"/>
      <c r="AU177" s="192"/>
      <c r="AV177" s="192"/>
      <c r="AW177" s="192"/>
      <c r="AX177" s="192"/>
      <c r="AY177" s="192"/>
      <c r="AZ177" s="192"/>
      <c r="BA177" s="192"/>
      <c r="BB177" s="192"/>
      <c r="BC177" s="192"/>
      <c r="BD177" s="192"/>
      <c r="BE177" s="192"/>
      <c r="BF177" s="192"/>
      <c r="BG177" s="192"/>
      <c r="BH177" s="192"/>
      <c r="BI177" s="192"/>
      <c r="BJ177" s="192"/>
      <c r="BK177" s="192"/>
      <c r="BL177" s="192"/>
      <c r="BM177" s="192"/>
      <c r="BN177" s="192"/>
      <c r="BO177" s="192"/>
      <c r="BP177" s="192"/>
      <c r="BQ177" s="192"/>
      <c r="BR177" s="192"/>
      <c r="BS177" s="192"/>
      <c r="BT177" s="192"/>
      <c r="BU177" s="192"/>
      <c r="BV177" s="192"/>
      <c r="BW177" s="192"/>
    </row>
    <row r="178" spans="2:75" s="202" customFormat="1" ht="37.5" customHeight="1">
      <c r="B178" s="230">
        <v>77</v>
      </c>
      <c r="C178" s="311" t="s">
        <v>1476</v>
      </c>
      <c r="D178" s="260" t="s">
        <v>803</v>
      </c>
      <c r="E178" s="251">
        <v>380</v>
      </c>
      <c r="F178" s="250"/>
      <c r="G178" s="404"/>
      <c r="H178" s="235">
        <f>E178*G178</f>
        <v>0</v>
      </c>
      <c r="I178" s="8"/>
      <c r="J178" s="192"/>
      <c r="K178" s="192"/>
      <c r="L178" s="192"/>
      <c r="M178" s="192"/>
      <c r="N178" s="192"/>
      <c r="O178" s="236"/>
      <c r="P178" s="192"/>
      <c r="Q178" s="192"/>
      <c r="R178" s="192"/>
      <c r="S178" s="192"/>
      <c r="T178" s="192"/>
      <c r="U178" s="192"/>
      <c r="V178" s="192"/>
      <c r="W178" s="192"/>
      <c r="X178" s="236"/>
      <c r="Y178" s="192"/>
      <c r="Z178" s="192"/>
      <c r="AA178" s="192"/>
      <c r="AB178" s="192"/>
      <c r="AC178" s="192"/>
      <c r="AD178" s="192"/>
      <c r="AE178" s="192"/>
      <c r="AF178" s="192"/>
      <c r="AG178" s="192"/>
      <c r="AH178" s="192"/>
      <c r="AI178" s="192"/>
      <c r="AJ178" s="192"/>
      <c r="AK178" s="192"/>
      <c r="AL178" s="192"/>
      <c r="AM178" s="192"/>
      <c r="AN178" s="192"/>
      <c r="AO178" s="192"/>
      <c r="AP178" s="192"/>
      <c r="AQ178" s="192"/>
      <c r="AR178" s="192"/>
      <c r="AS178" s="192"/>
      <c r="AT178" s="192"/>
      <c r="AU178" s="192"/>
      <c r="AV178" s="192"/>
      <c r="AW178" s="192"/>
      <c r="AX178" s="192"/>
      <c r="AY178" s="192"/>
      <c r="AZ178" s="192"/>
      <c r="BA178" s="192"/>
      <c r="BB178" s="192"/>
      <c r="BC178" s="192"/>
      <c r="BD178" s="192"/>
      <c r="BE178" s="192"/>
      <c r="BF178" s="192"/>
      <c r="BG178" s="192"/>
      <c r="BH178" s="192"/>
      <c r="BI178" s="192"/>
      <c r="BJ178" s="192"/>
      <c r="BK178" s="192"/>
      <c r="BL178" s="192"/>
      <c r="BM178" s="192"/>
      <c r="BN178" s="192"/>
      <c r="BO178" s="192"/>
      <c r="BP178" s="192"/>
      <c r="BQ178" s="192"/>
      <c r="BR178" s="192"/>
      <c r="BS178" s="192"/>
      <c r="BT178" s="192"/>
      <c r="BU178" s="192"/>
      <c r="BV178" s="192"/>
      <c r="BW178" s="192"/>
    </row>
    <row r="179" spans="2:75" s="202" customFormat="1" ht="15.75" customHeight="1">
      <c r="B179" s="443"/>
      <c r="C179" s="578" t="s">
        <v>1403</v>
      </c>
      <c r="D179" s="417" t="s">
        <v>1383</v>
      </c>
      <c r="E179" s="433">
        <f>450-320+300-50</f>
        <v>380</v>
      </c>
      <c r="F179" s="250"/>
      <c r="G179" s="404"/>
      <c r="H179" s="235"/>
      <c r="I179" s="8"/>
      <c r="J179" s="192"/>
      <c r="K179" s="192"/>
      <c r="L179" s="192"/>
      <c r="M179" s="192"/>
      <c r="N179" s="192"/>
      <c r="O179" s="236"/>
      <c r="P179" s="192"/>
      <c r="Q179" s="192"/>
      <c r="R179" s="192"/>
      <c r="S179" s="192"/>
      <c r="T179" s="192"/>
      <c r="U179" s="192"/>
      <c r="V179" s="192"/>
      <c r="W179" s="192"/>
      <c r="X179" s="236"/>
      <c r="Y179" s="192"/>
      <c r="Z179" s="192"/>
      <c r="AA179" s="192"/>
      <c r="AB179" s="192"/>
      <c r="AC179" s="192"/>
      <c r="AD179" s="192"/>
      <c r="AE179" s="192"/>
      <c r="AF179" s="192"/>
      <c r="AG179" s="192"/>
      <c r="AH179" s="192"/>
      <c r="AI179" s="192"/>
      <c r="AJ179" s="192"/>
      <c r="AK179" s="192"/>
      <c r="AL179" s="192"/>
      <c r="AM179" s="192"/>
      <c r="AN179" s="192"/>
      <c r="AO179" s="192"/>
      <c r="AP179" s="192"/>
      <c r="AQ179" s="192"/>
      <c r="AR179" s="192"/>
      <c r="AS179" s="192"/>
      <c r="AT179" s="192"/>
      <c r="AU179" s="192"/>
      <c r="AV179" s="192"/>
      <c r="AW179" s="192"/>
      <c r="AX179" s="192"/>
      <c r="AY179" s="192"/>
      <c r="AZ179" s="192"/>
      <c r="BA179" s="192"/>
      <c r="BB179" s="192"/>
      <c r="BC179" s="192"/>
      <c r="BD179" s="192"/>
      <c r="BE179" s="192"/>
      <c r="BF179" s="192"/>
      <c r="BG179" s="192"/>
      <c r="BH179" s="192"/>
      <c r="BI179" s="192"/>
      <c r="BJ179" s="192"/>
      <c r="BK179" s="192"/>
      <c r="BL179" s="192"/>
      <c r="BM179" s="192"/>
      <c r="BN179" s="192"/>
      <c r="BO179" s="192"/>
      <c r="BP179" s="192"/>
      <c r="BQ179" s="192"/>
      <c r="BR179" s="192"/>
      <c r="BS179" s="192"/>
      <c r="BT179" s="192"/>
      <c r="BU179" s="192"/>
      <c r="BV179" s="192"/>
      <c r="BW179" s="192"/>
    </row>
    <row r="180" spans="2:75" s="202" customFormat="1" ht="26.25" customHeight="1">
      <c r="B180" s="230">
        <v>78</v>
      </c>
      <c r="C180" s="579" t="s">
        <v>1474</v>
      </c>
      <c r="D180" s="260" t="s">
        <v>803</v>
      </c>
      <c r="E180" s="251">
        <v>380</v>
      </c>
      <c r="F180" s="250"/>
      <c r="G180" s="404"/>
      <c r="H180" s="235">
        <f>E180*G180</f>
        <v>0</v>
      </c>
      <c r="I180" s="8"/>
      <c r="J180" s="192"/>
      <c r="K180" s="192"/>
      <c r="L180" s="192"/>
      <c r="M180" s="192"/>
      <c r="N180" s="192"/>
      <c r="O180" s="236"/>
      <c r="P180" s="192"/>
      <c r="Q180" s="192"/>
      <c r="R180" s="192"/>
      <c r="S180" s="192"/>
      <c r="T180" s="192"/>
      <c r="U180" s="192"/>
      <c r="V180" s="192"/>
      <c r="W180" s="192"/>
      <c r="X180" s="236"/>
      <c r="Y180" s="192"/>
      <c r="Z180" s="192"/>
      <c r="AA180" s="192"/>
      <c r="AB180" s="192"/>
      <c r="AC180" s="192"/>
      <c r="AD180" s="192"/>
      <c r="AE180" s="192"/>
      <c r="AF180" s="192"/>
      <c r="AG180" s="192"/>
      <c r="AH180" s="192"/>
      <c r="AI180" s="192"/>
      <c r="AJ180" s="192"/>
      <c r="AK180" s="192"/>
      <c r="AL180" s="192"/>
      <c r="AM180" s="192"/>
      <c r="AN180" s="192"/>
      <c r="AO180" s="192"/>
      <c r="AP180" s="192"/>
      <c r="AQ180" s="192"/>
      <c r="AR180" s="192"/>
      <c r="AS180" s="192"/>
      <c r="AT180" s="192"/>
      <c r="AU180" s="192"/>
      <c r="AV180" s="192"/>
      <c r="AW180" s="192"/>
      <c r="AX180" s="192"/>
      <c r="AY180" s="192"/>
      <c r="AZ180" s="192"/>
      <c r="BA180" s="192"/>
      <c r="BB180" s="192"/>
      <c r="BC180" s="192"/>
      <c r="BD180" s="192"/>
      <c r="BE180" s="192"/>
      <c r="BF180" s="192"/>
      <c r="BG180" s="192"/>
      <c r="BH180" s="192"/>
      <c r="BI180" s="192"/>
      <c r="BJ180" s="192"/>
      <c r="BK180" s="192"/>
      <c r="BL180" s="192"/>
      <c r="BM180" s="192"/>
      <c r="BN180" s="192"/>
      <c r="BO180" s="192"/>
      <c r="BP180" s="192"/>
      <c r="BQ180" s="192"/>
      <c r="BR180" s="192"/>
      <c r="BS180" s="192"/>
      <c r="BT180" s="192"/>
      <c r="BU180" s="192"/>
      <c r="BV180" s="192"/>
      <c r="BW180" s="192"/>
    </row>
    <row r="181" spans="2:75" s="202" customFormat="1" ht="15.75" customHeight="1">
      <c r="B181" s="443"/>
      <c r="C181" s="578">
        <v>380</v>
      </c>
      <c r="D181" s="417" t="s">
        <v>1383</v>
      </c>
      <c r="E181" s="433">
        <f>450-320+300-50</f>
        <v>380</v>
      </c>
      <c r="F181" s="250"/>
      <c r="G181" s="404"/>
      <c r="H181" s="235"/>
      <c r="I181" s="8"/>
      <c r="J181" s="192"/>
      <c r="K181" s="192"/>
      <c r="L181" s="192"/>
      <c r="M181" s="192"/>
      <c r="N181" s="192"/>
      <c r="O181" s="236"/>
      <c r="P181" s="192"/>
      <c r="Q181" s="192"/>
      <c r="R181" s="192"/>
      <c r="S181" s="192"/>
      <c r="T181" s="192"/>
      <c r="U181" s="192"/>
      <c r="V181" s="192"/>
      <c r="W181" s="192"/>
      <c r="X181" s="236"/>
      <c r="Y181" s="192"/>
      <c r="Z181" s="192"/>
      <c r="AA181" s="192"/>
      <c r="AB181" s="192"/>
      <c r="AC181" s="192"/>
      <c r="AD181" s="192"/>
      <c r="AE181" s="192"/>
      <c r="AF181" s="192"/>
      <c r="AG181" s="192"/>
      <c r="AH181" s="192"/>
      <c r="AI181" s="192"/>
      <c r="AJ181" s="192"/>
      <c r="AK181" s="192"/>
      <c r="AL181" s="192"/>
      <c r="AM181" s="192"/>
      <c r="AN181" s="192"/>
      <c r="AO181" s="192"/>
      <c r="AP181" s="192"/>
      <c r="AQ181" s="192"/>
      <c r="AR181" s="192"/>
      <c r="AS181" s="192"/>
      <c r="AT181" s="192"/>
      <c r="AU181" s="192"/>
      <c r="AV181" s="192"/>
      <c r="AW181" s="192"/>
      <c r="AX181" s="192"/>
      <c r="AY181" s="192"/>
      <c r="AZ181" s="192"/>
      <c r="BA181" s="192"/>
      <c r="BB181" s="192"/>
      <c r="BC181" s="192"/>
      <c r="BD181" s="192"/>
      <c r="BE181" s="192"/>
      <c r="BF181" s="192"/>
      <c r="BG181" s="192"/>
      <c r="BH181" s="192"/>
      <c r="BI181" s="192"/>
      <c r="BJ181" s="192"/>
      <c r="BK181" s="192"/>
      <c r="BL181" s="192"/>
      <c r="BM181" s="192"/>
      <c r="BN181" s="192"/>
      <c r="BO181" s="192"/>
      <c r="BP181" s="192"/>
      <c r="BQ181" s="192"/>
      <c r="BR181" s="192"/>
      <c r="BS181" s="192"/>
      <c r="BT181" s="192"/>
      <c r="BU181" s="192"/>
      <c r="BV181" s="192"/>
      <c r="BW181" s="192"/>
    </row>
    <row r="182" spans="2:75" s="202" customFormat="1" ht="20.25" customHeight="1">
      <c r="B182" s="230">
        <v>79</v>
      </c>
      <c r="C182" s="579" t="s">
        <v>1475</v>
      </c>
      <c r="D182" s="260" t="s">
        <v>803</v>
      </c>
      <c r="E182" s="251">
        <v>380</v>
      </c>
      <c r="F182" s="250"/>
      <c r="G182" s="404"/>
      <c r="H182" s="235">
        <f>E182*G182</f>
        <v>0</v>
      </c>
      <c r="I182" s="8"/>
      <c r="J182" s="192"/>
      <c r="K182" s="192"/>
      <c r="L182" s="192"/>
      <c r="M182" s="192"/>
      <c r="N182" s="192"/>
      <c r="O182" s="236"/>
      <c r="P182" s="192"/>
      <c r="Q182" s="192"/>
      <c r="R182" s="192"/>
      <c r="S182" s="192"/>
      <c r="T182" s="192"/>
      <c r="U182" s="192"/>
      <c r="V182" s="192"/>
      <c r="W182" s="192"/>
      <c r="X182" s="236"/>
      <c r="Y182" s="192"/>
      <c r="Z182" s="192"/>
      <c r="AA182" s="192"/>
      <c r="AB182" s="192"/>
      <c r="AC182" s="192"/>
      <c r="AD182" s="192"/>
      <c r="AE182" s="192"/>
      <c r="AF182" s="192"/>
      <c r="AG182" s="192"/>
      <c r="AH182" s="192"/>
      <c r="AI182" s="192"/>
      <c r="AJ182" s="192"/>
      <c r="AK182" s="192"/>
      <c r="AL182" s="192"/>
      <c r="AM182" s="192"/>
      <c r="AN182" s="192"/>
      <c r="AO182" s="192"/>
      <c r="AP182" s="192"/>
      <c r="AQ182" s="192"/>
      <c r="AR182" s="192"/>
      <c r="AS182" s="192"/>
      <c r="AT182" s="192"/>
      <c r="AU182" s="192"/>
      <c r="AV182" s="192"/>
      <c r="AW182" s="192"/>
      <c r="AX182" s="192"/>
      <c r="AY182" s="192"/>
      <c r="AZ182" s="192"/>
      <c r="BA182" s="192"/>
      <c r="BB182" s="192"/>
      <c r="BC182" s="192"/>
      <c r="BD182" s="192"/>
      <c r="BE182" s="192"/>
      <c r="BF182" s="192"/>
      <c r="BG182" s="192"/>
      <c r="BH182" s="192"/>
      <c r="BI182" s="192"/>
      <c r="BJ182" s="192"/>
      <c r="BK182" s="192"/>
      <c r="BL182" s="192"/>
      <c r="BM182" s="192"/>
      <c r="BN182" s="192"/>
      <c r="BO182" s="192"/>
      <c r="BP182" s="192"/>
      <c r="BQ182" s="192"/>
      <c r="BR182" s="192"/>
      <c r="BS182" s="192"/>
      <c r="BT182" s="192"/>
      <c r="BU182" s="192"/>
      <c r="BV182" s="192"/>
      <c r="BW182" s="192"/>
    </row>
    <row r="183" spans="2:75" s="202" customFormat="1" ht="15.75" customHeight="1">
      <c r="B183" s="443"/>
      <c r="C183" s="578">
        <v>380</v>
      </c>
      <c r="D183" s="417" t="s">
        <v>1383</v>
      </c>
      <c r="E183" s="433">
        <f>450-320+300-50</f>
        <v>380</v>
      </c>
      <c r="F183" s="250"/>
      <c r="G183" s="404"/>
      <c r="H183" s="235"/>
      <c r="I183" s="8"/>
      <c r="J183" s="192"/>
      <c r="K183" s="192"/>
      <c r="L183" s="192"/>
      <c r="M183" s="192"/>
      <c r="N183" s="192"/>
      <c r="O183" s="236"/>
      <c r="P183" s="192"/>
      <c r="Q183" s="192"/>
      <c r="R183" s="192"/>
      <c r="S183" s="192"/>
      <c r="T183" s="192"/>
      <c r="U183" s="192"/>
      <c r="V183" s="192"/>
      <c r="W183" s="192"/>
      <c r="X183" s="236"/>
      <c r="Y183" s="192"/>
      <c r="Z183" s="192"/>
      <c r="AA183" s="192"/>
      <c r="AB183" s="192"/>
      <c r="AC183" s="192"/>
      <c r="AD183" s="192"/>
      <c r="AE183" s="192"/>
      <c r="AF183" s="192"/>
      <c r="AG183" s="192"/>
      <c r="AH183" s="192"/>
      <c r="AI183" s="192"/>
      <c r="AJ183" s="192"/>
      <c r="AK183" s="192"/>
      <c r="AL183" s="192"/>
      <c r="AM183" s="192"/>
      <c r="AN183" s="192"/>
      <c r="AO183" s="192"/>
      <c r="AP183" s="192"/>
      <c r="AQ183" s="192"/>
      <c r="AR183" s="192"/>
      <c r="AS183" s="192"/>
      <c r="AT183" s="192"/>
      <c r="AU183" s="192"/>
      <c r="AV183" s="192"/>
      <c r="AW183" s="192"/>
      <c r="AX183" s="192"/>
      <c r="AY183" s="192"/>
      <c r="AZ183" s="192"/>
      <c r="BA183" s="192"/>
      <c r="BB183" s="192"/>
      <c r="BC183" s="192"/>
      <c r="BD183" s="192"/>
      <c r="BE183" s="192"/>
      <c r="BF183" s="192"/>
      <c r="BG183" s="192"/>
      <c r="BH183" s="192"/>
      <c r="BI183" s="192"/>
      <c r="BJ183" s="192"/>
      <c r="BK183" s="192"/>
      <c r="BL183" s="192"/>
      <c r="BM183" s="192"/>
      <c r="BN183" s="192"/>
      <c r="BO183" s="192"/>
      <c r="BP183" s="192"/>
      <c r="BQ183" s="192"/>
      <c r="BR183" s="192"/>
      <c r="BS183" s="192"/>
      <c r="BT183" s="192"/>
      <c r="BU183" s="192"/>
      <c r="BV183" s="192"/>
      <c r="BW183" s="192"/>
    </row>
    <row r="184" spans="2:75" s="202" customFormat="1" ht="15.75" customHeight="1">
      <c r="B184" s="230"/>
      <c r="C184" s="580"/>
      <c r="D184" s="238"/>
      <c r="E184" s="251"/>
      <c r="F184" s="244"/>
      <c r="G184" s="405"/>
      <c r="H184" s="235"/>
      <c r="I184" s="8"/>
      <c r="J184" s="192"/>
      <c r="K184" s="192"/>
      <c r="L184" s="192"/>
      <c r="M184" s="192"/>
      <c r="N184" s="192"/>
      <c r="O184" s="236"/>
      <c r="P184" s="192"/>
      <c r="Q184" s="192"/>
      <c r="R184" s="192"/>
      <c r="S184" s="192"/>
      <c r="T184" s="192"/>
      <c r="U184" s="192"/>
      <c r="V184" s="192"/>
      <c r="W184" s="192"/>
      <c r="X184" s="236"/>
      <c r="Y184" s="192"/>
      <c r="Z184" s="192"/>
      <c r="AA184" s="192"/>
      <c r="AB184" s="192"/>
      <c r="AC184" s="192"/>
      <c r="AD184" s="192"/>
      <c r="AE184" s="192"/>
      <c r="AF184" s="192"/>
      <c r="AG184" s="192"/>
      <c r="AH184" s="192"/>
      <c r="AI184" s="192"/>
      <c r="AJ184" s="192"/>
      <c r="AK184" s="192"/>
      <c r="AL184" s="192"/>
      <c r="AM184" s="192"/>
      <c r="AN184" s="192"/>
      <c r="AO184" s="192"/>
      <c r="AP184" s="192"/>
      <c r="AQ184" s="192"/>
      <c r="AR184" s="192"/>
      <c r="AS184" s="192"/>
      <c r="AT184" s="192"/>
      <c r="AU184" s="192"/>
      <c r="AV184" s="192"/>
      <c r="AW184" s="192"/>
      <c r="AX184" s="192"/>
      <c r="AY184" s="192"/>
      <c r="AZ184" s="192"/>
      <c r="BA184" s="192"/>
      <c r="BB184" s="192"/>
      <c r="BC184" s="192"/>
      <c r="BD184" s="192"/>
      <c r="BE184" s="192"/>
      <c r="BF184" s="192"/>
      <c r="BG184" s="192"/>
      <c r="BH184" s="192"/>
      <c r="BI184" s="192"/>
      <c r="BJ184" s="192"/>
      <c r="BK184" s="192"/>
      <c r="BL184" s="192"/>
      <c r="BM184" s="192"/>
      <c r="BN184" s="192"/>
      <c r="BO184" s="192"/>
      <c r="BP184" s="192"/>
      <c r="BQ184" s="192"/>
      <c r="BR184" s="192"/>
      <c r="BS184" s="192"/>
      <c r="BT184" s="192"/>
      <c r="BU184" s="192"/>
      <c r="BV184" s="192"/>
      <c r="BW184" s="192"/>
    </row>
    <row r="185" spans="2:75" s="202" customFormat="1" ht="15.75" customHeight="1">
      <c r="B185" s="230"/>
      <c r="C185" s="581" t="s">
        <v>816</v>
      </c>
      <c r="D185" s="221"/>
      <c r="E185" s="251"/>
      <c r="F185" s="244"/>
      <c r="G185" s="405"/>
      <c r="H185" s="235"/>
      <c r="I185" s="8"/>
      <c r="J185" s="192"/>
      <c r="K185" s="192"/>
      <c r="L185" s="192"/>
      <c r="M185" s="192"/>
      <c r="N185" s="192"/>
      <c r="O185" s="236"/>
      <c r="P185" s="192"/>
      <c r="Q185" s="192"/>
      <c r="R185" s="192"/>
      <c r="S185" s="192"/>
      <c r="T185" s="192"/>
      <c r="U185" s="192"/>
      <c r="V185" s="192"/>
      <c r="W185" s="192"/>
      <c r="X185" s="236"/>
      <c r="Y185" s="192"/>
      <c r="Z185" s="192"/>
      <c r="AA185" s="192"/>
      <c r="AB185" s="192"/>
      <c r="AC185" s="192"/>
      <c r="AD185" s="192"/>
      <c r="AE185" s="192"/>
      <c r="AF185" s="192"/>
      <c r="AG185" s="192"/>
      <c r="AH185" s="192"/>
      <c r="AI185" s="192"/>
      <c r="AJ185" s="192"/>
      <c r="AK185" s="192"/>
      <c r="AL185" s="192"/>
      <c r="AM185" s="192"/>
      <c r="AN185" s="192"/>
      <c r="AO185" s="192"/>
      <c r="AP185" s="192"/>
      <c r="AQ185" s="192"/>
      <c r="AR185" s="192"/>
      <c r="AS185" s="192"/>
      <c r="AT185" s="192"/>
      <c r="AU185" s="192"/>
      <c r="AV185" s="192"/>
      <c r="AW185" s="192"/>
      <c r="AX185" s="192"/>
      <c r="AY185" s="192"/>
      <c r="AZ185" s="192"/>
      <c r="BA185" s="192"/>
      <c r="BB185" s="192"/>
      <c r="BC185" s="192"/>
      <c r="BD185" s="192"/>
      <c r="BE185" s="192"/>
      <c r="BF185" s="192"/>
      <c r="BG185" s="192"/>
      <c r="BH185" s="192"/>
      <c r="BI185" s="192"/>
      <c r="BJ185" s="192"/>
      <c r="BK185" s="192"/>
      <c r="BL185" s="192"/>
      <c r="BM185" s="192"/>
      <c r="BN185" s="192"/>
      <c r="BO185" s="192"/>
      <c r="BP185" s="192"/>
      <c r="BQ185" s="192"/>
      <c r="BR185" s="192"/>
      <c r="BS185" s="192"/>
      <c r="BT185" s="192"/>
      <c r="BU185" s="192"/>
      <c r="BV185" s="192"/>
      <c r="BW185" s="192"/>
    </row>
    <row r="186" spans="2:75" s="202" customFormat="1" ht="15.75" customHeight="1">
      <c r="B186" s="230">
        <v>80</v>
      </c>
      <c r="C186" s="231" t="s">
        <v>817</v>
      </c>
      <c r="D186" s="238" t="s">
        <v>645</v>
      </c>
      <c r="E186" s="251">
        <v>16</v>
      </c>
      <c r="F186" s="244"/>
      <c r="G186" s="405"/>
      <c r="H186" s="235">
        <f>E186*G186</f>
        <v>0</v>
      </c>
      <c r="I186" s="8"/>
      <c r="J186" s="192"/>
      <c r="K186" s="192"/>
      <c r="L186" s="192"/>
      <c r="M186" s="192"/>
      <c r="N186" s="192"/>
      <c r="O186" s="236"/>
      <c r="P186" s="192"/>
      <c r="Q186" s="192"/>
      <c r="R186" s="192"/>
      <c r="S186" s="192"/>
      <c r="T186" s="192"/>
      <c r="U186" s="192"/>
      <c r="V186" s="192"/>
      <c r="W186" s="192"/>
      <c r="X186" s="236"/>
      <c r="Y186" s="192"/>
      <c r="Z186" s="192"/>
      <c r="AA186" s="192"/>
      <c r="AB186" s="192"/>
      <c r="AC186" s="192"/>
      <c r="AD186" s="192"/>
      <c r="AE186" s="192"/>
      <c r="AF186" s="192"/>
      <c r="AG186" s="192"/>
      <c r="AH186" s="192"/>
      <c r="AI186" s="192"/>
      <c r="AJ186" s="192"/>
      <c r="AK186" s="192"/>
      <c r="AL186" s="192"/>
      <c r="AM186" s="192"/>
      <c r="AN186" s="192"/>
      <c r="AO186" s="192"/>
      <c r="AP186" s="192"/>
      <c r="AQ186" s="192"/>
      <c r="AR186" s="192"/>
      <c r="AS186" s="192"/>
      <c r="AT186" s="192"/>
      <c r="AU186" s="192"/>
      <c r="AV186" s="192"/>
      <c r="AW186" s="192"/>
      <c r="AX186" s="192"/>
      <c r="AY186" s="192"/>
      <c r="AZ186" s="192"/>
      <c r="BA186" s="192"/>
      <c r="BB186" s="192"/>
      <c r="BC186" s="192"/>
      <c r="BD186" s="192"/>
      <c r="BE186" s="192"/>
      <c r="BF186" s="192"/>
      <c r="BG186" s="192"/>
      <c r="BH186" s="192"/>
      <c r="BI186" s="192"/>
      <c r="BJ186" s="192"/>
      <c r="BK186" s="192"/>
      <c r="BL186" s="192"/>
      <c r="BM186" s="192"/>
      <c r="BN186" s="192"/>
      <c r="BO186" s="192"/>
      <c r="BP186" s="192"/>
      <c r="BQ186" s="192"/>
      <c r="BR186" s="192"/>
      <c r="BS186" s="192"/>
      <c r="BT186" s="192"/>
      <c r="BU186" s="192"/>
      <c r="BV186" s="192"/>
      <c r="BW186" s="192"/>
    </row>
    <row r="187" spans="2:75" s="202" customFormat="1" ht="15.75" customHeight="1">
      <c r="B187" s="230"/>
      <c r="C187" s="437">
        <v>16</v>
      </c>
      <c r="D187" s="412" t="s">
        <v>645</v>
      </c>
      <c r="E187" s="433">
        <v>16</v>
      </c>
      <c r="F187" s="244"/>
      <c r="G187" s="405"/>
      <c r="H187" s="235"/>
      <c r="I187" s="8"/>
      <c r="J187" s="192"/>
      <c r="K187" s="192"/>
      <c r="L187" s="192"/>
      <c r="M187" s="192"/>
      <c r="N187" s="192"/>
      <c r="O187" s="236"/>
      <c r="P187" s="192"/>
      <c r="Q187" s="192"/>
      <c r="R187" s="192"/>
      <c r="S187" s="192"/>
      <c r="T187" s="192"/>
      <c r="U187" s="192"/>
      <c r="V187" s="192"/>
      <c r="W187" s="192"/>
      <c r="X187" s="236"/>
      <c r="Y187" s="192"/>
      <c r="Z187" s="192"/>
      <c r="AA187" s="192"/>
      <c r="AB187" s="192"/>
      <c r="AC187" s="192"/>
      <c r="AD187" s="192"/>
      <c r="AE187" s="192"/>
      <c r="AF187" s="192"/>
      <c r="AG187" s="192"/>
      <c r="AH187" s="192"/>
      <c r="AI187" s="192"/>
      <c r="AJ187" s="192"/>
      <c r="AK187" s="192"/>
      <c r="AL187" s="192"/>
      <c r="AM187" s="192"/>
      <c r="AN187" s="192"/>
      <c r="AO187" s="192"/>
      <c r="AP187" s="192"/>
      <c r="AQ187" s="192"/>
      <c r="AR187" s="192"/>
      <c r="AS187" s="192"/>
      <c r="AT187" s="192"/>
      <c r="AU187" s="192"/>
      <c r="AV187" s="192"/>
      <c r="AW187" s="192"/>
      <c r="AX187" s="192"/>
      <c r="AY187" s="192"/>
      <c r="AZ187" s="192"/>
      <c r="BA187" s="192"/>
      <c r="BB187" s="192"/>
      <c r="BC187" s="192"/>
      <c r="BD187" s="192"/>
      <c r="BE187" s="192"/>
      <c r="BF187" s="192"/>
      <c r="BG187" s="192"/>
      <c r="BH187" s="192"/>
      <c r="BI187" s="192"/>
      <c r="BJ187" s="192"/>
      <c r="BK187" s="192"/>
      <c r="BL187" s="192"/>
      <c r="BM187" s="192"/>
      <c r="BN187" s="192"/>
      <c r="BO187" s="192"/>
      <c r="BP187" s="192"/>
      <c r="BQ187" s="192"/>
      <c r="BR187" s="192"/>
      <c r="BS187" s="192"/>
      <c r="BT187" s="192"/>
      <c r="BU187" s="192"/>
      <c r="BV187" s="192"/>
      <c r="BW187" s="192"/>
    </row>
    <row r="188" spans="2:75" s="202" customFormat="1" ht="15.75" customHeight="1">
      <c r="B188" s="230">
        <v>81</v>
      </c>
      <c r="C188" s="231" t="s">
        <v>818</v>
      </c>
      <c r="D188" s="238" t="s">
        <v>769</v>
      </c>
      <c r="E188" s="251">
        <v>1</v>
      </c>
      <c r="F188" s="250"/>
      <c r="G188" s="404"/>
      <c r="H188" s="235">
        <f>E188*G188</f>
        <v>0</v>
      </c>
      <c r="I188" s="8"/>
      <c r="J188" s="192"/>
      <c r="K188" s="192"/>
      <c r="L188" s="192"/>
      <c r="M188" s="192"/>
      <c r="N188" s="192"/>
      <c r="O188" s="236"/>
      <c r="P188" s="192"/>
      <c r="Q188" s="192"/>
      <c r="R188" s="192"/>
      <c r="S188" s="192"/>
      <c r="T188" s="192"/>
      <c r="U188" s="192"/>
      <c r="V188" s="192"/>
      <c r="W188" s="192"/>
      <c r="X188" s="236"/>
      <c r="Y188" s="192"/>
      <c r="Z188" s="192"/>
      <c r="AA188" s="192"/>
      <c r="AB188" s="192"/>
      <c r="AC188" s="192"/>
      <c r="AD188" s="192"/>
      <c r="AE188" s="192"/>
      <c r="AF188" s="192"/>
      <c r="AG188" s="192"/>
      <c r="AH188" s="192"/>
      <c r="AI188" s="192"/>
      <c r="AJ188" s="192"/>
      <c r="AK188" s="192"/>
      <c r="AL188" s="192"/>
      <c r="AM188" s="192"/>
      <c r="AN188" s="192"/>
      <c r="AO188" s="192"/>
      <c r="AP188" s="192"/>
      <c r="AQ188" s="192"/>
      <c r="AR188" s="192"/>
      <c r="AS188" s="192"/>
      <c r="AT188" s="192"/>
      <c r="AU188" s="192"/>
      <c r="AV188" s="192"/>
      <c r="AW188" s="192"/>
      <c r="AX188" s="192"/>
      <c r="AY188" s="192"/>
      <c r="AZ188" s="192"/>
      <c r="BA188" s="192"/>
      <c r="BB188" s="192"/>
      <c r="BC188" s="192"/>
      <c r="BD188" s="192"/>
      <c r="BE188" s="192"/>
      <c r="BF188" s="192"/>
      <c r="BG188" s="192"/>
      <c r="BH188" s="192"/>
      <c r="BI188" s="192"/>
      <c r="BJ188" s="192"/>
      <c r="BK188" s="192"/>
      <c r="BL188" s="192"/>
      <c r="BM188" s="192"/>
      <c r="BN188" s="192"/>
      <c r="BO188" s="192"/>
      <c r="BP188" s="192"/>
      <c r="BQ188" s="192"/>
      <c r="BR188" s="192"/>
      <c r="BS188" s="192"/>
      <c r="BT188" s="192"/>
      <c r="BU188" s="192"/>
      <c r="BV188" s="192"/>
      <c r="BW188" s="192"/>
    </row>
    <row r="189" spans="2:75" s="202" customFormat="1" ht="15.75" customHeight="1">
      <c r="B189" s="230"/>
      <c r="C189" s="437">
        <v>1</v>
      </c>
      <c r="D189" s="412" t="s">
        <v>769</v>
      </c>
      <c r="E189" s="433">
        <v>1</v>
      </c>
      <c r="F189" s="250"/>
      <c r="G189" s="404"/>
      <c r="H189" s="235"/>
      <c r="I189" s="8"/>
      <c r="J189" s="192"/>
      <c r="K189" s="192"/>
      <c r="L189" s="192"/>
      <c r="M189" s="192"/>
      <c r="N189" s="192"/>
      <c r="O189" s="236"/>
      <c r="P189" s="192"/>
      <c r="Q189" s="192"/>
      <c r="R189" s="192"/>
      <c r="S189" s="192"/>
      <c r="T189" s="192"/>
      <c r="U189" s="192"/>
      <c r="V189" s="192"/>
      <c r="W189" s="192"/>
      <c r="X189" s="236"/>
      <c r="Y189" s="192"/>
      <c r="Z189" s="192"/>
      <c r="AA189" s="192"/>
      <c r="AB189" s="192"/>
      <c r="AC189" s="192"/>
      <c r="AD189" s="192"/>
      <c r="AE189" s="192"/>
      <c r="AF189" s="192"/>
      <c r="AG189" s="192"/>
      <c r="AH189" s="192"/>
      <c r="AI189" s="192"/>
      <c r="AJ189" s="192"/>
      <c r="AK189" s="192"/>
      <c r="AL189" s="192"/>
      <c r="AM189" s="192"/>
      <c r="AN189" s="192"/>
      <c r="AO189" s="192"/>
      <c r="AP189" s="192"/>
      <c r="AQ189" s="192"/>
      <c r="AR189" s="192"/>
      <c r="AS189" s="192"/>
      <c r="AT189" s="192"/>
      <c r="AU189" s="192"/>
      <c r="AV189" s="192"/>
      <c r="AW189" s="192"/>
      <c r="AX189" s="192"/>
      <c r="AY189" s="192"/>
      <c r="AZ189" s="192"/>
      <c r="BA189" s="192"/>
      <c r="BB189" s="192"/>
      <c r="BC189" s="192"/>
      <c r="BD189" s="192"/>
      <c r="BE189" s="192"/>
      <c r="BF189" s="192"/>
      <c r="BG189" s="192"/>
      <c r="BH189" s="192"/>
      <c r="BI189" s="192"/>
      <c r="BJ189" s="192"/>
      <c r="BK189" s="192"/>
      <c r="BL189" s="192"/>
      <c r="BM189" s="192"/>
      <c r="BN189" s="192"/>
      <c r="BO189" s="192"/>
      <c r="BP189" s="192"/>
      <c r="BQ189" s="192"/>
      <c r="BR189" s="192"/>
      <c r="BS189" s="192"/>
      <c r="BT189" s="192"/>
      <c r="BU189" s="192"/>
      <c r="BV189" s="192"/>
      <c r="BW189" s="192"/>
    </row>
    <row r="190" spans="2:75" s="202" customFormat="1" ht="15.75" customHeight="1">
      <c r="B190" s="230">
        <v>82</v>
      </c>
      <c r="C190" s="261" t="s">
        <v>819</v>
      </c>
      <c r="D190" s="238" t="s">
        <v>85</v>
      </c>
      <c r="E190" s="251">
        <f>SUM(E13:E35)</f>
        <v>1120</v>
      </c>
      <c r="F190" s="239"/>
      <c r="G190" s="405"/>
      <c r="H190" s="235">
        <f>E190*G190</f>
        <v>0</v>
      </c>
      <c r="I190" s="8"/>
      <c r="J190" s="192"/>
      <c r="K190" s="192"/>
      <c r="L190" s="192"/>
      <c r="M190" s="192"/>
      <c r="N190" s="192"/>
      <c r="O190" s="200"/>
      <c r="P190" s="192"/>
      <c r="Q190" s="200"/>
      <c r="R190" s="192"/>
      <c r="S190" s="192"/>
      <c r="T190" s="192"/>
      <c r="U190" s="192"/>
      <c r="V190" s="192"/>
      <c r="W190" s="192"/>
      <c r="X190" s="200"/>
      <c r="Y190" s="192"/>
      <c r="Z190" s="200"/>
      <c r="AA190" s="192"/>
      <c r="AB190" s="192"/>
      <c r="AC190" s="192"/>
      <c r="AD190" s="192"/>
      <c r="AE190" s="192"/>
      <c r="AF190" s="192"/>
      <c r="AG190" s="192"/>
      <c r="AH190" s="192"/>
      <c r="AI190" s="192"/>
      <c r="AJ190" s="192"/>
      <c r="AK190" s="192"/>
      <c r="AL190" s="192"/>
      <c r="AM190" s="192"/>
      <c r="AN190" s="192"/>
      <c r="AO190" s="192"/>
      <c r="AP190" s="192"/>
      <c r="AQ190" s="192"/>
      <c r="AR190" s="192"/>
      <c r="AS190" s="192"/>
      <c r="AT190" s="192"/>
      <c r="AU190" s="192"/>
      <c r="AV190" s="192"/>
      <c r="AW190" s="192"/>
      <c r="AX190" s="192"/>
      <c r="AY190" s="192"/>
      <c r="AZ190" s="192"/>
      <c r="BA190" s="192"/>
      <c r="BB190" s="192"/>
      <c r="BC190" s="192"/>
      <c r="BD190" s="192"/>
      <c r="BE190" s="192"/>
      <c r="BF190" s="192"/>
      <c r="BG190" s="192"/>
      <c r="BH190" s="192"/>
      <c r="BI190" s="192"/>
      <c r="BJ190" s="192"/>
      <c r="BK190" s="192"/>
      <c r="BL190" s="192"/>
      <c r="BM190" s="192"/>
      <c r="BN190" s="192"/>
      <c r="BO190" s="192"/>
      <c r="BP190" s="192"/>
      <c r="BQ190" s="192"/>
      <c r="BR190" s="192"/>
      <c r="BS190" s="192"/>
      <c r="BT190" s="192"/>
      <c r="BU190" s="192"/>
      <c r="BV190" s="192"/>
      <c r="BW190" s="192"/>
    </row>
    <row r="191" spans="2:75" s="202" customFormat="1" ht="15.75" customHeight="1">
      <c r="B191" s="230"/>
      <c r="C191" s="436" t="s">
        <v>1404</v>
      </c>
      <c r="D191" s="414" t="s">
        <v>85</v>
      </c>
      <c r="E191" s="434">
        <f>14+10+24+10+109+6+45+157+70+80+95</f>
        <v>620</v>
      </c>
      <c r="F191" s="239"/>
      <c r="G191" s="405"/>
      <c r="H191" s="235"/>
      <c r="I191" s="8"/>
      <c r="J191" s="192"/>
      <c r="K191" s="192"/>
      <c r="L191" s="192"/>
      <c r="M191" s="192"/>
      <c r="N191" s="192"/>
      <c r="O191" s="200"/>
      <c r="P191" s="192"/>
      <c r="Q191" s="200"/>
      <c r="R191" s="192"/>
      <c r="S191" s="192"/>
      <c r="T191" s="192"/>
      <c r="U191" s="192"/>
      <c r="V191" s="192"/>
      <c r="W191" s="192"/>
      <c r="X191" s="200"/>
      <c r="Y191" s="192"/>
      <c r="Z191" s="200"/>
      <c r="AA191" s="192"/>
      <c r="AB191" s="192"/>
      <c r="AC191" s="192"/>
      <c r="AD191" s="192"/>
      <c r="AE191" s="192"/>
      <c r="AF191" s="192"/>
      <c r="AG191" s="192"/>
      <c r="AH191" s="192"/>
      <c r="AI191" s="192"/>
      <c r="AJ191" s="192"/>
      <c r="AK191" s="192"/>
      <c r="AL191" s="192"/>
      <c r="AM191" s="192"/>
      <c r="AN191" s="192"/>
      <c r="AO191" s="192"/>
      <c r="AP191" s="192"/>
      <c r="AQ191" s="192"/>
      <c r="AR191" s="192"/>
      <c r="AS191" s="192"/>
      <c r="AT191" s="192"/>
      <c r="AU191" s="192"/>
      <c r="AV191" s="192"/>
      <c r="AW191" s="192"/>
      <c r="AX191" s="192"/>
      <c r="AY191" s="192"/>
      <c r="AZ191" s="192"/>
      <c r="BA191" s="192"/>
      <c r="BB191" s="192"/>
      <c r="BC191" s="192"/>
      <c r="BD191" s="192"/>
      <c r="BE191" s="192"/>
      <c r="BF191" s="192"/>
      <c r="BG191" s="192"/>
      <c r="BH191" s="192"/>
      <c r="BI191" s="192"/>
      <c r="BJ191" s="192"/>
      <c r="BK191" s="192"/>
      <c r="BL191" s="192"/>
      <c r="BM191" s="192"/>
      <c r="BN191" s="192"/>
      <c r="BO191" s="192"/>
      <c r="BP191" s="192"/>
      <c r="BQ191" s="192"/>
      <c r="BR191" s="192"/>
      <c r="BS191" s="192"/>
      <c r="BT191" s="192"/>
      <c r="BU191" s="192"/>
      <c r="BV191" s="192"/>
      <c r="BW191" s="192"/>
    </row>
    <row r="192" spans="2:75" s="202" customFormat="1" ht="15.75" customHeight="1">
      <c r="B192" s="230">
        <v>83</v>
      </c>
      <c r="C192" s="231" t="s">
        <v>820</v>
      </c>
      <c r="D192" s="238" t="s">
        <v>697</v>
      </c>
      <c r="E192" s="241">
        <v>1</v>
      </c>
      <c r="F192" s="250"/>
      <c r="G192" s="404"/>
      <c r="H192" s="235">
        <f>E192*G192</f>
        <v>0</v>
      </c>
      <c r="I192" s="8"/>
      <c r="J192" s="192"/>
      <c r="K192" s="192"/>
      <c r="L192" s="192"/>
      <c r="M192" s="192"/>
      <c r="N192" s="192"/>
      <c r="O192" s="236"/>
      <c r="P192" s="192"/>
      <c r="Q192" s="192"/>
      <c r="R192" s="192"/>
      <c r="S192" s="192"/>
      <c r="T192" s="192"/>
      <c r="U192" s="192"/>
      <c r="V192" s="192"/>
      <c r="W192" s="192"/>
      <c r="X192" s="236"/>
      <c r="Y192" s="192"/>
      <c r="Z192" s="192"/>
      <c r="AA192" s="192"/>
      <c r="AB192" s="192"/>
      <c r="AC192" s="192"/>
      <c r="AD192" s="192"/>
      <c r="AE192" s="192"/>
      <c r="AF192" s="192"/>
      <c r="AG192" s="192"/>
      <c r="AH192" s="192"/>
      <c r="AI192" s="192"/>
      <c r="AJ192" s="192"/>
      <c r="AK192" s="192"/>
      <c r="AL192" s="192"/>
      <c r="AM192" s="192"/>
      <c r="AN192" s="192"/>
      <c r="AO192" s="192"/>
      <c r="AP192" s="192"/>
      <c r="AQ192" s="192"/>
      <c r="AR192" s="192"/>
      <c r="AS192" s="192"/>
      <c r="AT192" s="192"/>
      <c r="AU192" s="192"/>
      <c r="AV192" s="192"/>
      <c r="AW192" s="192"/>
      <c r="AX192" s="192"/>
      <c r="AY192" s="192"/>
      <c r="AZ192" s="192"/>
      <c r="BA192" s="192"/>
      <c r="BB192" s="192"/>
      <c r="BC192" s="192"/>
      <c r="BD192" s="192"/>
      <c r="BE192" s="192"/>
      <c r="BF192" s="192"/>
      <c r="BG192" s="192"/>
      <c r="BH192" s="192"/>
      <c r="BI192" s="192"/>
      <c r="BJ192" s="192"/>
      <c r="BK192" s="192"/>
      <c r="BL192" s="192"/>
      <c r="BM192" s="192"/>
      <c r="BN192" s="192"/>
      <c r="BO192" s="192"/>
      <c r="BP192" s="192"/>
      <c r="BQ192" s="192"/>
      <c r="BR192" s="192"/>
      <c r="BS192" s="192"/>
      <c r="BT192" s="192"/>
      <c r="BU192" s="192"/>
      <c r="BV192" s="192"/>
      <c r="BW192" s="192"/>
    </row>
    <row r="193" spans="2:75" s="202" customFormat="1" ht="15.75" customHeight="1">
      <c r="B193" s="230"/>
      <c r="C193" s="437">
        <v>1</v>
      </c>
      <c r="D193" s="412" t="s">
        <v>697</v>
      </c>
      <c r="E193" s="433">
        <v>1</v>
      </c>
      <c r="F193" s="250"/>
      <c r="G193" s="404"/>
      <c r="H193" s="235"/>
      <c r="I193" s="8"/>
      <c r="J193" s="192"/>
      <c r="K193" s="192"/>
      <c r="L193" s="192"/>
      <c r="M193" s="192"/>
      <c r="N193" s="192"/>
      <c r="O193" s="236"/>
      <c r="P193" s="192"/>
      <c r="Q193" s="192"/>
      <c r="R193" s="192"/>
      <c r="S193" s="192"/>
      <c r="T193" s="192"/>
      <c r="U193" s="192"/>
      <c r="V193" s="192"/>
      <c r="W193" s="192"/>
      <c r="X193" s="236"/>
      <c r="Y193" s="192"/>
      <c r="Z193" s="192"/>
      <c r="AA193" s="192"/>
      <c r="AB193" s="192"/>
      <c r="AC193" s="192"/>
      <c r="AD193" s="192"/>
      <c r="AE193" s="192"/>
      <c r="AF193" s="192"/>
      <c r="AG193" s="192"/>
      <c r="AH193" s="192"/>
      <c r="AI193" s="192"/>
      <c r="AJ193" s="192"/>
      <c r="AK193" s="192"/>
      <c r="AL193" s="192"/>
      <c r="AM193" s="192"/>
      <c r="AN193" s="192"/>
      <c r="AO193" s="192"/>
      <c r="AP193" s="192"/>
      <c r="AQ193" s="192"/>
      <c r="AR193" s="192"/>
      <c r="AS193" s="192"/>
      <c r="AT193" s="192"/>
      <c r="AU193" s="192"/>
      <c r="AV193" s="192"/>
      <c r="AW193" s="192"/>
      <c r="AX193" s="192"/>
      <c r="AY193" s="192"/>
      <c r="AZ193" s="192"/>
      <c r="BA193" s="192"/>
      <c r="BB193" s="192"/>
      <c r="BC193" s="192"/>
      <c r="BD193" s="192"/>
      <c r="BE193" s="192"/>
      <c r="BF193" s="192"/>
      <c r="BG193" s="192"/>
      <c r="BH193" s="192"/>
      <c r="BI193" s="192"/>
      <c r="BJ193" s="192"/>
      <c r="BK193" s="192"/>
      <c r="BL193" s="192"/>
      <c r="BM193" s="192"/>
      <c r="BN193" s="192"/>
      <c r="BO193" s="192"/>
      <c r="BP193" s="192"/>
      <c r="BQ193" s="192"/>
      <c r="BR193" s="192"/>
      <c r="BS193" s="192"/>
      <c r="BT193" s="192"/>
      <c r="BU193" s="192"/>
      <c r="BV193" s="192"/>
      <c r="BW193" s="192"/>
    </row>
    <row r="194" spans="2:75" s="202" customFormat="1" ht="15.75" customHeight="1">
      <c r="B194" s="230">
        <v>84</v>
      </c>
      <c r="C194" s="231" t="s">
        <v>821</v>
      </c>
      <c r="D194" s="238" t="s">
        <v>697</v>
      </c>
      <c r="E194" s="241">
        <v>1</v>
      </c>
      <c r="F194" s="250"/>
      <c r="G194" s="404"/>
      <c r="H194" s="235">
        <f>E194*G194</f>
        <v>0</v>
      </c>
      <c r="I194" s="8"/>
      <c r="J194" s="192"/>
      <c r="K194" s="192"/>
      <c r="L194" s="192"/>
      <c r="M194" s="192"/>
      <c r="N194" s="192"/>
      <c r="O194" s="236"/>
      <c r="P194" s="192"/>
      <c r="Q194" s="192"/>
      <c r="R194" s="192"/>
      <c r="S194" s="192"/>
      <c r="T194" s="192"/>
      <c r="U194" s="192"/>
      <c r="V194" s="192"/>
      <c r="W194" s="192"/>
      <c r="X194" s="236"/>
      <c r="Y194" s="192"/>
      <c r="Z194" s="192"/>
      <c r="AA194" s="192"/>
      <c r="AB194" s="192"/>
      <c r="AC194" s="192"/>
      <c r="AD194" s="192"/>
      <c r="AE194" s="192"/>
      <c r="AF194" s="192"/>
      <c r="AG194" s="192"/>
      <c r="AH194" s="192"/>
      <c r="AI194" s="192"/>
      <c r="AJ194" s="192"/>
      <c r="AK194" s="192"/>
      <c r="AL194" s="192"/>
      <c r="AM194" s="192"/>
      <c r="AN194" s="192"/>
      <c r="AO194" s="192"/>
      <c r="AP194" s="192"/>
      <c r="AQ194" s="192"/>
      <c r="AR194" s="192"/>
      <c r="AS194" s="192"/>
      <c r="AT194" s="192"/>
      <c r="AU194" s="192"/>
      <c r="AV194" s="192"/>
      <c r="AW194" s="192"/>
      <c r="AX194" s="192"/>
      <c r="AY194" s="192"/>
      <c r="AZ194" s="192"/>
      <c r="BA194" s="192"/>
      <c r="BB194" s="192"/>
      <c r="BC194" s="192"/>
      <c r="BD194" s="192"/>
      <c r="BE194" s="192"/>
      <c r="BF194" s="192"/>
      <c r="BG194" s="192"/>
      <c r="BH194" s="192"/>
      <c r="BI194" s="192"/>
      <c r="BJ194" s="192"/>
      <c r="BK194" s="192"/>
      <c r="BL194" s="192"/>
      <c r="BM194" s="192"/>
      <c r="BN194" s="192"/>
      <c r="BO194" s="192"/>
      <c r="BP194" s="192"/>
      <c r="BQ194" s="192"/>
      <c r="BR194" s="192"/>
      <c r="BS194" s="192"/>
      <c r="BT194" s="192"/>
      <c r="BU194" s="192"/>
      <c r="BV194" s="192"/>
      <c r="BW194" s="192"/>
    </row>
    <row r="195" spans="2:75" s="202" customFormat="1" ht="15.75" customHeight="1">
      <c r="B195" s="230"/>
      <c r="C195" s="437">
        <v>1</v>
      </c>
      <c r="D195" s="412" t="s">
        <v>697</v>
      </c>
      <c r="E195" s="433">
        <v>1</v>
      </c>
      <c r="F195" s="250"/>
      <c r="G195" s="404"/>
      <c r="H195" s="235"/>
      <c r="I195" s="8"/>
      <c r="J195" s="192"/>
      <c r="K195" s="192"/>
      <c r="L195" s="192"/>
      <c r="M195" s="192"/>
      <c r="N195" s="192"/>
      <c r="O195" s="236"/>
      <c r="P195" s="192"/>
      <c r="Q195" s="192"/>
      <c r="R195" s="192"/>
      <c r="S195" s="192"/>
      <c r="T195" s="192"/>
      <c r="U195" s="192"/>
      <c r="V195" s="192"/>
      <c r="W195" s="192"/>
      <c r="X195" s="236"/>
      <c r="Y195" s="192"/>
      <c r="Z195" s="192"/>
      <c r="AA195" s="192"/>
      <c r="AB195" s="192"/>
      <c r="AC195" s="192"/>
      <c r="AD195" s="192"/>
      <c r="AE195" s="192"/>
      <c r="AF195" s="192"/>
      <c r="AG195" s="192"/>
      <c r="AH195" s="192"/>
      <c r="AI195" s="192"/>
      <c r="AJ195" s="192"/>
      <c r="AK195" s="192"/>
      <c r="AL195" s="192"/>
      <c r="AM195" s="192"/>
      <c r="AN195" s="192"/>
      <c r="AO195" s="192"/>
      <c r="AP195" s="192"/>
      <c r="AQ195" s="192"/>
      <c r="AR195" s="192"/>
      <c r="AS195" s="192"/>
      <c r="AT195" s="192"/>
      <c r="AU195" s="192"/>
      <c r="AV195" s="192"/>
      <c r="AW195" s="192"/>
      <c r="AX195" s="192"/>
      <c r="AY195" s="192"/>
      <c r="AZ195" s="192"/>
      <c r="BA195" s="192"/>
      <c r="BB195" s="192"/>
      <c r="BC195" s="192"/>
      <c r="BD195" s="192"/>
      <c r="BE195" s="192"/>
      <c r="BF195" s="192"/>
      <c r="BG195" s="192"/>
      <c r="BH195" s="192"/>
      <c r="BI195" s="192"/>
      <c r="BJ195" s="192"/>
      <c r="BK195" s="192"/>
      <c r="BL195" s="192"/>
      <c r="BM195" s="192"/>
      <c r="BN195" s="192"/>
      <c r="BO195" s="192"/>
      <c r="BP195" s="192"/>
      <c r="BQ195" s="192"/>
      <c r="BR195" s="192"/>
      <c r="BS195" s="192"/>
      <c r="BT195" s="192"/>
      <c r="BU195" s="192"/>
      <c r="BV195" s="192"/>
      <c r="BW195" s="192"/>
    </row>
    <row r="196" spans="2:74" s="202" customFormat="1" ht="15.75" customHeight="1">
      <c r="B196" s="230">
        <v>85</v>
      </c>
      <c r="C196" s="261" t="s">
        <v>822</v>
      </c>
      <c r="D196" s="238" t="s">
        <v>697</v>
      </c>
      <c r="E196" s="241">
        <v>1</v>
      </c>
      <c r="F196" s="239"/>
      <c r="G196" s="405"/>
      <c r="H196" s="235">
        <f>E196*G196</f>
        <v>0</v>
      </c>
      <c r="I196" s="192"/>
      <c r="J196" s="192"/>
      <c r="K196" s="192"/>
      <c r="L196" s="192"/>
      <c r="M196" s="192"/>
      <c r="N196" s="200"/>
      <c r="O196" s="192"/>
      <c r="P196" s="200"/>
      <c r="Q196" s="192"/>
      <c r="R196" s="192"/>
      <c r="S196" s="192"/>
      <c r="T196" s="192"/>
      <c r="U196" s="192"/>
      <c r="V196" s="192"/>
      <c r="W196" s="200"/>
      <c r="X196" s="192"/>
      <c r="Y196" s="200"/>
      <c r="Z196" s="192"/>
      <c r="AA196" s="192"/>
      <c r="AB196" s="192"/>
      <c r="AC196" s="192"/>
      <c r="AD196" s="192"/>
      <c r="AE196" s="192"/>
      <c r="AF196" s="192"/>
      <c r="AG196" s="192"/>
      <c r="AH196" s="192"/>
      <c r="AI196" s="192"/>
      <c r="AJ196" s="192"/>
      <c r="AK196" s="192"/>
      <c r="AL196" s="192"/>
      <c r="AM196" s="192"/>
      <c r="AN196" s="192"/>
      <c r="AO196" s="192"/>
      <c r="AP196" s="192"/>
      <c r="AQ196" s="192"/>
      <c r="AR196" s="192"/>
      <c r="AS196" s="192"/>
      <c r="AT196" s="192"/>
      <c r="AU196" s="192"/>
      <c r="AV196" s="192"/>
      <c r="AW196" s="192"/>
      <c r="AX196" s="192"/>
      <c r="AY196" s="192"/>
      <c r="AZ196" s="192"/>
      <c r="BA196" s="192"/>
      <c r="BB196" s="192"/>
      <c r="BC196" s="192"/>
      <c r="BD196" s="192"/>
      <c r="BE196" s="192"/>
      <c r="BF196" s="192"/>
      <c r="BG196" s="192"/>
      <c r="BH196" s="192"/>
      <c r="BI196" s="192"/>
      <c r="BJ196" s="192"/>
      <c r="BK196" s="192"/>
      <c r="BL196" s="192"/>
      <c r="BM196" s="192"/>
      <c r="BN196" s="192"/>
      <c r="BO196" s="192"/>
      <c r="BP196" s="192"/>
      <c r="BQ196" s="192"/>
      <c r="BR196" s="192"/>
      <c r="BS196" s="192"/>
      <c r="BT196" s="192"/>
      <c r="BU196" s="192"/>
      <c r="BV196" s="192"/>
    </row>
    <row r="197" spans="2:70" s="202" customFormat="1" ht="15.75" customHeight="1" thickBot="1">
      <c r="B197" s="230"/>
      <c r="C197" s="437">
        <v>1</v>
      </c>
      <c r="D197" s="412" t="s">
        <v>697</v>
      </c>
      <c r="E197" s="433">
        <v>1</v>
      </c>
      <c r="F197" s="262"/>
      <c r="G197" s="405"/>
      <c r="H197" s="235">
        <f>E197*G197</f>
        <v>0</v>
      </c>
      <c r="I197" s="192"/>
      <c r="J197" s="192"/>
      <c r="K197" s="192"/>
      <c r="L197" s="200"/>
      <c r="M197" s="192"/>
      <c r="N197" s="192"/>
      <c r="O197" s="192"/>
      <c r="P197" s="192"/>
      <c r="Q197" s="192"/>
      <c r="R197" s="192"/>
      <c r="S197" s="192"/>
      <c r="T197" s="192"/>
      <c r="U197" s="200"/>
      <c r="V197" s="192"/>
      <c r="W197" s="192"/>
      <c r="X197" s="192"/>
      <c r="Y197" s="192"/>
      <c r="Z197" s="192"/>
      <c r="AA197" s="192"/>
      <c r="AB197" s="192"/>
      <c r="AC197" s="192"/>
      <c r="AD197" s="192"/>
      <c r="AE197" s="192"/>
      <c r="AF197" s="192"/>
      <c r="AG197" s="192"/>
      <c r="AH197" s="192"/>
      <c r="AI197" s="192"/>
      <c r="AJ197" s="192"/>
      <c r="AK197" s="192"/>
      <c r="AL197" s="192"/>
      <c r="AM197" s="192"/>
      <c r="AN197" s="192"/>
      <c r="AO197" s="192"/>
      <c r="AP197" s="192"/>
      <c r="AQ197" s="192"/>
      <c r="AR197" s="192"/>
      <c r="AS197" s="192"/>
      <c r="AT197" s="192"/>
      <c r="AU197" s="192"/>
      <c r="AV197" s="192"/>
      <c r="AW197" s="192"/>
      <c r="AX197" s="192"/>
      <c r="AY197" s="192"/>
      <c r="AZ197" s="192"/>
      <c r="BA197" s="192"/>
      <c r="BB197" s="192"/>
      <c r="BC197" s="192"/>
      <c r="BD197" s="192"/>
      <c r="BE197" s="192"/>
      <c r="BF197" s="192"/>
      <c r="BG197" s="192"/>
      <c r="BH197" s="192"/>
      <c r="BI197" s="192"/>
      <c r="BJ197" s="192"/>
      <c r="BK197" s="192"/>
      <c r="BL197" s="192"/>
      <c r="BM197" s="192"/>
      <c r="BN197" s="192"/>
      <c r="BO197" s="192"/>
      <c r="BP197" s="192"/>
      <c r="BQ197" s="192"/>
      <c r="BR197" s="192"/>
    </row>
    <row r="198" spans="2:75" s="202" customFormat="1" ht="15">
      <c r="B198" s="11"/>
      <c r="C198" s="263"/>
      <c r="D198" s="194"/>
      <c r="E198" s="194"/>
      <c r="F198" s="264"/>
      <c r="G198" s="240"/>
      <c r="H198" s="12">
        <f>SUM(H13:H197)</f>
        <v>0</v>
      </c>
      <c r="I198" s="13"/>
      <c r="J198" s="192"/>
      <c r="K198" s="192"/>
      <c r="L198" s="192"/>
      <c r="M198" s="192"/>
      <c r="N198" s="192"/>
      <c r="O198" s="192"/>
      <c r="P198" s="192"/>
      <c r="Q198" s="200"/>
      <c r="R198" s="192"/>
      <c r="S198" s="192"/>
      <c r="T198" s="192"/>
      <c r="U198" s="192"/>
      <c r="V198" s="192"/>
      <c r="W198" s="192"/>
      <c r="X198" s="192"/>
      <c r="Y198" s="192"/>
      <c r="Z198" s="200"/>
      <c r="AA198" s="192"/>
      <c r="AB198" s="192"/>
      <c r="AC198" s="192"/>
      <c r="AD198" s="192"/>
      <c r="AE198" s="192"/>
      <c r="AF198" s="192"/>
      <c r="AG198" s="192"/>
      <c r="AH198" s="192"/>
      <c r="AI198" s="192"/>
      <c r="AJ198" s="192"/>
      <c r="AK198" s="192"/>
      <c r="AL198" s="192"/>
      <c r="AM198" s="192"/>
      <c r="AN198" s="192"/>
      <c r="AO198" s="192"/>
      <c r="AP198" s="192"/>
      <c r="AQ198" s="192"/>
      <c r="AR198" s="192"/>
      <c r="AS198" s="192"/>
      <c r="AT198" s="192"/>
      <c r="AU198" s="192"/>
      <c r="AV198" s="192"/>
      <c r="AW198" s="192"/>
      <c r="AX198" s="192"/>
      <c r="AY198" s="192"/>
      <c r="AZ198" s="192"/>
      <c r="BA198" s="192"/>
      <c r="BB198" s="192"/>
      <c r="BC198" s="192"/>
      <c r="BD198" s="192"/>
      <c r="BE198" s="192"/>
      <c r="BF198" s="192"/>
      <c r="BG198" s="192"/>
      <c r="BH198" s="192"/>
      <c r="BI198" s="192"/>
      <c r="BJ198" s="192"/>
      <c r="BK198" s="192"/>
      <c r="BL198" s="192"/>
      <c r="BM198" s="192"/>
      <c r="BN198" s="192"/>
      <c r="BO198" s="192"/>
      <c r="BP198" s="192"/>
      <c r="BQ198" s="192"/>
      <c r="BR198" s="192"/>
      <c r="BS198" s="192"/>
      <c r="BT198" s="192"/>
      <c r="BU198" s="192"/>
      <c r="BV198" s="192"/>
      <c r="BW198" s="192"/>
    </row>
    <row r="199" spans="2:75" s="202" customFormat="1" ht="15">
      <c r="B199" s="11"/>
      <c r="C199" s="265" t="s">
        <v>823</v>
      </c>
      <c r="D199" s="266"/>
      <c r="E199" s="267"/>
      <c r="F199" s="268"/>
      <c r="G199" s="269"/>
      <c r="H199" s="14"/>
      <c r="I199" s="8"/>
      <c r="J199" s="192"/>
      <c r="K199" s="192"/>
      <c r="L199" s="192"/>
      <c r="M199" s="192"/>
      <c r="N199" s="192"/>
      <c r="O199" s="192"/>
      <c r="P199" s="192"/>
      <c r="Q199" s="192"/>
      <c r="R199" s="192"/>
      <c r="S199" s="192"/>
      <c r="T199" s="192"/>
      <c r="U199" s="192"/>
      <c r="V199" s="192"/>
      <c r="W199" s="192"/>
      <c r="X199" s="192"/>
      <c r="Y199" s="192"/>
      <c r="Z199" s="192"/>
      <c r="AA199" s="192"/>
      <c r="AB199" s="192"/>
      <c r="AC199" s="192"/>
      <c r="AD199" s="192"/>
      <c r="AE199" s="192"/>
      <c r="AF199" s="192"/>
      <c r="AG199" s="192"/>
      <c r="AH199" s="192"/>
      <c r="AI199" s="192"/>
      <c r="AJ199" s="192"/>
      <c r="AK199" s="192"/>
      <c r="AL199" s="192"/>
      <c r="AM199" s="192"/>
      <c r="AN199" s="192"/>
      <c r="AO199" s="192"/>
      <c r="AP199" s="192"/>
      <c r="AQ199" s="192"/>
      <c r="AR199" s="192"/>
      <c r="AS199" s="192"/>
      <c r="AT199" s="192"/>
      <c r="AU199" s="192"/>
      <c r="AV199" s="192"/>
      <c r="AW199" s="192"/>
      <c r="AX199" s="192"/>
      <c r="AY199" s="192"/>
      <c r="AZ199" s="192"/>
      <c r="BA199" s="192"/>
      <c r="BB199" s="192"/>
      <c r="BC199" s="192"/>
      <c r="BD199" s="192"/>
      <c r="BE199" s="192"/>
      <c r="BF199" s="192"/>
      <c r="BG199" s="192"/>
      <c r="BH199" s="192"/>
      <c r="BI199" s="192"/>
      <c r="BJ199" s="192"/>
      <c r="BK199" s="192"/>
      <c r="BL199" s="192"/>
      <c r="BM199" s="192"/>
      <c r="BN199" s="192"/>
      <c r="BO199" s="192"/>
      <c r="BP199" s="192"/>
      <c r="BQ199" s="192"/>
      <c r="BR199" s="192"/>
      <c r="BS199" s="192"/>
      <c r="BT199" s="192"/>
      <c r="BU199" s="192"/>
      <c r="BV199" s="192"/>
      <c r="BW199" s="192"/>
    </row>
    <row r="200" spans="2:75" s="202" customFormat="1" ht="105.75" customHeight="1">
      <c r="B200" s="11"/>
      <c r="C200" s="613" t="s">
        <v>824</v>
      </c>
      <c r="D200" s="613"/>
      <c r="E200" s="198"/>
      <c r="F200" s="270"/>
      <c r="G200" s="271"/>
      <c r="H200" s="14"/>
      <c r="I200" s="8"/>
      <c r="J200" s="192"/>
      <c r="K200" s="192"/>
      <c r="L200" s="192"/>
      <c r="M200" s="192"/>
      <c r="N200" s="192"/>
      <c r="O200" s="192"/>
      <c r="P200" s="192"/>
      <c r="Q200" s="192"/>
      <c r="R200" s="192"/>
      <c r="S200" s="192"/>
      <c r="T200" s="192"/>
      <c r="U200" s="192"/>
      <c r="V200" s="192"/>
      <c r="W200" s="192"/>
      <c r="X200" s="192"/>
      <c r="Y200" s="192"/>
      <c r="Z200" s="192"/>
      <c r="AA200" s="192"/>
      <c r="AB200" s="192"/>
      <c r="AC200" s="192"/>
      <c r="AD200" s="192"/>
      <c r="AE200" s="192"/>
      <c r="AF200" s="192"/>
      <c r="AG200" s="192"/>
      <c r="AH200" s="192"/>
      <c r="AI200" s="192"/>
      <c r="AJ200" s="192"/>
      <c r="AK200" s="192"/>
      <c r="AL200" s="192"/>
      <c r="AM200" s="192"/>
      <c r="AN200" s="192"/>
      <c r="AO200" s="192"/>
      <c r="AP200" s="192"/>
      <c r="AQ200" s="192"/>
      <c r="AR200" s="192"/>
      <c r="AS200" s="192"/>
      <c r="AT200" s="192"/>
      <c r="AU200" s="192"/>
      <c r="AV200" s="192"/>
      <c r="AW200" s="192"/>
      <c r="AX200" s="192"/>
      <c r="AY200" s="192"/>
      <c r="AZ200" s="192"/>
      <c r="BA200" s="192"/>
      <c r="BB200" s="192"/>
      <c r="BC200" s="192"/>
      <c r="BD200" s="192"/>
      <c r="BE200" s="192"/>
      <c r="BF200" s="192"/>
      <c r="BG200" s="192"/>
      <c r="BH200" s="192"/>
      <c r="BI200" s="192"/>
      <c r="BJ200" s="192"/>
      <c r="BK200" s="192"/>
      <c r="BL200" s="192"/>
      <c r="BM200" s="192"/>
      <c r="BN200" s="192"/>
      <c r="BO200" s="192"/>
      <c r="BP200" s="192"/>
      <c r="BQ200" s="192"/>
      <c r="BR200" s="192"/>
      <c r="BS200" s="192"/>
      <c r="BT200" s="192"/>
      <c r="BU200" s="192"/>
      <c r="BV200" s="192"/>
      <c r="BW200" s="192"/>
    </row>
    <row r="201" ht="15">
      <c r="J201" s="192"/>
    </row>
    <row r="202" ht="19.5" customHeight="1">
      <c r="J202" s="192"/>
    </row>
    <row r="203" ht="15">
      <c r="J203" s="192"/>
    </row>
    <row r="204" ht="15">
      <c r="J204" s="192"/>
    </row>
    <row r="205" ht="15">
      <c r="J205" s="192"/>
    </row>
    <row r="206" ht="15">
      <c r="J206" s="192"/>
    </row>
    <row r="207" ht="15">
      <c r="J207" s="192"/>
    </row>
    <row r="208" ht="15">
      <c r="J208" s="192"/>
    </row>
    <row r="209" ht="15">
      <c r="J209" s="192"/>
    </row>
    <row r="210" ht="15">
      <c r="J210" s="192"/>
    </row>
    <row r="211" ht="15">
      <c r="J211" s="192"/>
    </row>
    <row r="212" ht="15">
      <c r="J212" s="192"/>
    </row>
    <row r="213" ht="15">
      <c r="J213" s="192"/>
    </row>
    <row r="214" ht="15">
      <c r="J214" s="192"/>
    </row>
    <row r="215" ht="15">
      <c r="J215" s="192"/>
    </row>
    <row r="216" ht="15">
      <c r="J216" s="192"/>
    </row>
    <row r="217" ht="15">
      <c r="J217" s="192"/>
    </row>
    <row r="218" ht="15">
      <c r="J218" s="192"/>
    </row>
    <row r="219" ht="15">
      <c r="J219" s="192"/>
    </row>
    <row r="220" ht="15">
      <c r="J220" s="192"/>
    </row>
    <row r="221" ht="15">
      <c r="J221" s="192"/>
    </row>
    <row r="222" ht="15">
      <c r="J222" s="192"/>
    </row>
    <row r="223" ht="15">
      <c r="J223" s="192"/>
    </row>
    <row r="224" ht="15">
      <c r="J224" s="192"/>
    </row>
    <row r="225" ht="15">
      <c r="J225" s="192"/>
    </row>
    <row r="232" ht="18.75" customHeight="1"/>
  </sheetData>
  <sheetProtection password="E6CB" sheet="1"/>
  <mergeCells count="10">
    <mergeCell ref="C8:F8"/>
    <mergeCell ref="C200:D200"/>
    <mergeCell ref="Q2:Y2"/>
    <mergeCell ref="Z2:AH2"/>
    <mergeCell ref="AI2:AQ2"/>
    <mergeCell ref="AR2:AZ2"/>
    <mergeCell ref="C4:F4"/>
    <mergeCell ref="C5:F5"/>
    <mergeCell ref="C6:F6"/>
    <mergeCell ref="C7:F7"/>
  </mergeCells>
  <printOptions/>
  <pageMargins left="1.0236220472440944" right="0.4330708661417323" top="0.35433070866141736" bottom="0.35433070866141736" header="0.5118110236220472" footer="0.5118110236220472"/>
  <pageSetup fitToHeight="999" fitToWidth="1" horizontalDpi="300" verticalDpi="300"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S202"/>
  <sheetViews>
    <sheetView zoomScale="85" zoomScaleNormal="85" zoomScalePageLayoutView="0" workbookViewId="0" topLeftCell="A157">
      <selection activeCell="E187" sqref="E187"/>
    </sheetView>
  </sheetViews>
  <sheetFormatPr defaultColWidth="9.140625" defaultRowHeight="15"/>
  <cols>
    <col min="1" max="1" width="9.00390625" style="188" customWidth="1"/>
    <col min="2" max="2" width="15.8515625" style="188" customWidth="1"/>
    <col min="3" max="3" width="66.421875" style="188" customWidth="1"/>
    <col min="4" max="4" width="9.28125" style="188" customWidth="1"/>
    <col min="5" max="5" width="9.28125" style="272" customWidth="1"/>
    <col min="6" max="6" width="22.7109375" style="273" customWidth="1"/>
    <col min="7" max="7" width="12.57421875" style="202" customWidth="1"/>
    <col min="8" max="8" width="12.57421875" style="188" customWidth="1"/>
    <col min="9" max="218" width="9.140625" style="188" customWidth="1"/>
    <col min="219" max="16384" width="9.140625" style="274" customWidth="1"/>
  </cols>
  <sheetData>
    <row r="2" ht="15.75" thickBot="1"/>
    <row r="3" spans="2:7" ht="15.75" customHeight="1">
      <c r="B3" s="195" t="s">
        <v>708</v>
      </c>
      <c r="C3" s="617" t="str">
        <f>'[2]TL'!C3</f>
        <v>Revitalizace koupaliště Lhotka, Praha 4</v>
      </c>
      <c r="D3" s="617"/>
      <c r="E3" s="617"/>
      <c r="F3" s="617"/>
      <c r="G3" s="275"/>
    </row>
    <row r="4" spans="2:7" ht="15.75" customHeight="1">
      <c r="B4" s="203" t="s">
        <v>709</v>
      </c>
      <c r="C4" s="615" t="str">
        <f>'[2]TL'!C4</f>
        <v>Městská část Praha 4</v>
      </c>
      <c r="D4" s="615"/>
      <c r="E4" s="615"/>
      <c r="F4" s="615"/>
      <c r="G4" s="275"/>
    </row>
    <row r="5" spans="2:7" ht="15.75" customHeight="1">
      <c r="B5" s="203" t="s">
        <v>710</v>
      </c>
      <c r="C5" s="615" t="str">
        <f>'[2]TL'!C5</f>
        <v>Praha 4, kú. Lhotka 728071</v>
      </c>
      <c r="D5" s="615"/>
      <c r="E5" s="615"/>
      <c r="F5" s="615"/>
      <c r="G5" s="275"/>
    </row>
    <row r="6" spans="2:7" ht="15.75" customHeight="1">
      <c r="B6" s="203" t="s">
        <v>711</v>
      </c>
      <c r="C6" s="615" t="str">
        <f>'[2]TL'!C6</f>
        <v>Dokumentace pro provádění stavby</v>
      </c>
      <c r="D6" s="615"/>
      <c r="E6" s="615"/>
      <c r="F6" s="615"/>
      <c r="G6" s="275"/>
    </row>
    <row r="7" spans="2:7" ht="15.75" customHeight="1">
      <c r="B7" s="203" t="s">
        <v>712</v>
      </c>
      <c r="C7" s="615" t="str">
        <f>'[2]TL'!C7</f>
        <v>D.1.4e zdravotechnické instalace</v>
      </c>
      <c r="D7" s="615"/>
      <c r="E7" s="615"/>
      <c r="F7" s="615"/>
      <c r="G7" s="275"/>
    </row>
    <row r="8" spans="2:7" ht="15.75" customHeight="1" thickBot="1">
      <c r="B8" s="205" t="s">
        <v>713</v>
      </c>
      <c r="C8" s="276" t="str">
        <f>'[2]TL'!C8</f>
        <v>SUNCAD s.r.o., náměstí Na Lužinách 3, 155 00 Praha 13</v>
      </c>
      <c r="D8" s="276"/>
      <c r="E8" s="276"/>
      <c r="F8" s="277"/>
      <c r="G8" s="278"/>
    </row>
    <row r="9" spans="2:7" ht="15.75" customHeight="1" thickBot="1">
      <c r="B9" s="206" t="s">
        <v>714</v>
      </c>
      <c r="C9" s="207" t="s">
        <v>62</v>
      </c>
      <c r="D9" s="279" t="s">
        <v>715</v>
      </c>
      <c r="E9" s="280" t="s">
        <v>64</v>
      </c>
      <c r="F9" s="280" t="s">
        <v>716</v>
      </c>
      <c r="G9" s="281"/>
    </row>
    <row r="10" spans="2:7" s="188" customFormat="1" ht="15.75" customHeight="1">
      <c r="B10" s="282"/>
      <c r="C10" s="283" t="s">
        <v>825</v>
      </c>
      <c r="D10" s="284"/>
      <c r="E10" s="284"/>
      <c r="F10" s="285"/>
      <c r="G10" s="286"/>
    </row>
    <row r="11" spans="2:7" s="188" customFormat="1" ht="15.75" customHeight="1">
      <c r="B11" s="287"/>
      <c r="C11" s="256" t="s">
        <v>826</v>
      </c>
      <c r="D11" s="288"/>
      <c r="E11" s="289"/>
      <c r="F11" s="290"/>
      <c r="G11" s="286"/>
    </row>
    <row r="12" spans="2:7" s="188" customFormat="1" ht="15.75" customHeight="1">
      <c r="B12" s="287"/>
      <c r="C12" s="220" t="s">
        <v>827</v>
      </c>
      <c r="D12" s="288"/>
      <c r="E12" s="289"/>
      <c r="F12" s="290"/>
      <c r="G12" s="286"/>
    </row>
    <row r="13" spans="2:8" s="188" customFormat="1" ht="15.75" customHeight="1">
      <c r="B13" s="287"/>
      <c r="C13" s="291" t="s">
        <v>828</v>
      </c>
      <c r="D13" s="288"/>
      <c r="E13" s="289"/>
      <c r="F13" s="292"/>
      <c r="G13" s="228" t="s">
        <v>720</v>
      </c>
      <c r="H13" s="229" t="s">
        <v>721</v>
      </c>
    </row>
    <row r="14" spans="2:8" s="202" customFormat="1" ht="31.5" customHeight="1">
      <c r="B14" s="307" t="s">
        <v>81</v>
      </c>
      <c r="C14" s="293" t="s">
        <v>829</v>
      </c>
      <c r="D14" s="294" t="s">
        <v>85</v>
      </c>
      <c r="E14" s="295">
        <v>33.5</v>
      </c>
      <c r="F14" s="292" t="s">
        <v>830</v>
      </c>
      <c r="G14" s="408"/>
      <c r="H14" s="296">
        <f>G14*E14</f>
        <v>0</v>
      </c>
    </row>
    <row r="15" spans="2:8" s="202" customFormat="1" ht="15">
      <c r="B15" s="307"/>
      <c r="C15" s="429" t="s">
        <v>1425</v>
      </c>
      <c r="D15" s="430" t="s">
        <v>85</v>
      </c>
      <c r="E15" s="431">
        <v>33.5</v>
      </c>
      <c r="F15" s="292"/>
      <c r="G15" s="408"/>
      <c r="H15" s="296"/>
    </row>
    <row r="16" spans="2:8" s="202" customFormat="1" ht="31.5" customHeight="1">
      <c r="B16" s="307" t="s">
        <v>8</v>
      </c>
      <c r="C16" s="293" t="s">
        <v>831</v>
      </c>
      <c r="D16" s="294" t="s">
        <v>85</v>
      </c>
      <c r="E16" s="295">
        <v>36</v>
      </c>
      <c r="F16" s="292" t="s">
        <v>830</v>
      </c>
      <c r="G16" s="408"/>
      <c r="H16" s="296">
        <f>G16*E16</f>
        <v>0</v>
      </c>
    </row>
    <row r="17" spans="2:8" s="202" customFormat="1" ht="15">
      <c r="B17" s="307"/>
      <c r="C17" s="429" t="s">
        <v>1426</v>
      </c>
      <c r="D17" s="430" t="s">
        <v>85</v>
      </c>
      <c r="E17" s="431">
        <v>36</v>
      </c>
      <c r="F17" s="292"/>
      <c r="G17" s="408"/>
      <c r="H17" s="296"/>
    </row>
    <row r="18" spans="2:8" s="202" customFormat="1" ht="31.5" customHeight="1">
      <c r="B18" s="307" t="s">
        <v>101</v>
      </c>
      <c r="C18" s="293" t="s">
        <v>832</v>
      </c>
      <c r="D18" s="294" t="s">
        <v>85</v>
      </c>
      <c r="E18" s="295">
        <v>86</v>
      </c>
      <c r="F18" s="292" t="s">
        <v>830</v>
      </c>
      <c r="G18" s="408"/>
      <c r="H18" s="296">
        <f>G18*E18</f>
        <v>0</v>
      </c>
    </row>
    <row r="19" spans="2:8" s="202" customFormat="1" ht="15">
      <c r="B19" s="307"/>
      <c r="C19" s="429" t="s">
        <v>1427</v>
      </c>
      <c r="D19" s="430" t="s">
        <v>85</v>
      </c>
      <c r="E19" s="431">
        <v>86</v>
      </c>
      <c r="F19" s="292"/>
      <c r="G19" s="408"/>
      <c r="H19" s="296"/>
    </row>
    <row r="20" spans="2:8" s="202" customFormat="1" ht="31.5" customHeight="1">
      <c r="B20" s="307" t="s">
        <v>106</v>
      </c>
      <c r="C20" s="293" t="s">
        <v>833</v>
      </c>
      <c r="D20" s="294" t="s">
        <v>85</v>
      </c>
      <c r="E20" s="295">
        <v>34</v>
      </c>
      <c r="F20" s="292" t="s">
        <v>830</v>
      </c>
      <c r="G20" s="408"/>
      <c r="H20" s="296">
        <f>G20*E20</f>
        <v>0</v>
      </c>
    </row>
    <row r="21" spans="2:8" s="202" customFormat="1" ht="15">
      <c r="B21" s="307"/>
      <c r="C21" s="429" t="s">
        <v>1428</v>
      </c>
      <c r="D21" s="430" t="s">
        <v>85</v>
      </c>
      <c r="E21" s="431">
        <v>34</v>
      </c>
      <c r="F21" s="292"/>
      <c r="G21" s="408"/>
      <c r="H21" s="296"/>
    </row>
    <row r="22" spans="2:8" s="202" customFormat="1" ht="31.5" customHeight="1">
      <c r="B22" s="307" t="s">
        <v>111</v>
      </c>
      <c r="C22" s="293" t="s">
        <v>834</v>
      </c>
      <c r="D22" s="294" t="s">
        <v>85</v>
      </c>
      <c r="E22" s="295">
        <v>6</v>
      </c>
      <c r="F22" s="292" t="s">
        <v>830</v>
      </c>
      <c r="G22" s="408"/>
      <c r="H22" s="296">
        <f>G22*E22</f>
        <v>0</v>
      </c>
    </row>
    <row r="23" spans="2:8" s="202" customFormat="1" ht="15">
      <c r="B23" s="307"/>
      <c r="C23" s="429" t="s">
        <v>1429</v>
      </c>
      <c r="D23" s="430" t="s">
        <v>85</v>
      </c>
      <c r="E23" s="431">
        <v>6</v>
      </c>
      <c r="F23" s="292"/>
      <c r="G23" s="408"/>
      <c r="H23" s="296"/>
    </row>
    <row r="24" spans="2:8" s="202" customFormat="1" ht="31.5" customHeight="1">
      <c r="B24" s="307" t="s">
        <v>116</v>
      </c>
      <c r="C24" s="293" t="s">
        <v>835</v>
      </c>
      <c r="D24" s="294" t="s">
        <v>85</v>
      </c>
      <c r="E24" s="295">
        <v>10</v>
      </c>
      <c r="F24" s="292" t="s">
        <v>830</v>
      </c>
      <c r="G24" s="408"/>
      <c r="H24" s="296">
        <f>G24*E24</f>
        <v>0</v>
      </c>
    </row>
    <row r="25" spans="2:8" s="202" customFormat="1" ht="15">
      <c r="B25" s="307"/>
      <c r="C25" s="429" t="s">
        <v>1430</v>
      </c>
      <c r="D25" s="430" t="s">
        <v>85</v>
      </c>
      <c r="E25" s="431">
        <v>10</v>
      </c>
      <c r="F25" s="292"/>
      <c r="G25" s="408"/>
      <c r="H25" s="296"/>
    </row>
    <row r="26" spans="2:8" s="202" customFormat="1" ht="31.5" customHeight="1">
      <c r="B26" s="307" t="s">
        <v>123</v>
      </c>
      <c r="C26" s="293" t="s">
        <v>836</v>
      </c>
      <c r="D26" s="294" t="s">
        <v>85</v>
      </c>
      <c r="E26" s="295">
        <v>68</v>
      </c>
      <c r="F26" s="292" t="s">
        <v>830</v>
      </c>
      <c r="G26" s="408"/>
      <c r="H26" s="296">
        <f>G26*E26</f>
        <v>0</v>
      </c>
    </row>
    <row r="27" spans="2:8" s="202" customFormat="1" ht="15">
      <c r="B27" s="307"/>
      <c r="C27" s="429" t="s">
        <v>1431</v>
      </c>
      <c r="D27" s="430" t="s">
        <v>85</v>
      </c>
      <c r="E27" s="431">
        <v>68</v>
      </c>
      <c r="F27" s="292"/>
      <c r="G27" s="408"/>
      <c r="H27" s="296"/>
    </row>
    <row r="28" spans="2:8" s="202" customFormat="1" ht="31.5" customHeight="1">
      <c r="B28" s="307" t="s">
        <v>128</v>
      </c>
      <c r="C28" s="293" t="s">
        <v>837</v>
      </c>
      <c r="D28" s="294" t="s">
        <v>85</v>
      </c>
      <c r="E28" s="295">
        <v>32</v>
      </c>
      <c r="F28" s="292" t="s">
        <v>830</v>
      </c>
      <c r="G28" s="408"/>
      <c r="H28" s="296">
        <f>G28*E28</f>
        <v>0</v>
      </c>
    </row>
    <row r="29" spans="2:8" s="202" customFormat="1" ht="15">
      <c r="B29" s="307"/>
      <c r="C29" s="429" t="s">
        <v>1432</v>
      </c>
      <c r="D29" s="430" t="s">
        <v>85</v>
      </c>
      <c r="E29" s="431">
        <v>32</v>
      </c>
      <c r="F29" s="292"/>
      <c r="G29" s="408"/>
      <c r="H29" s="296"/>
    </row>
    <row r="30" spans="2:8" s="202" customFormat="1" ht="31.5" customHeight="1">
      <c r="B30" s="307" t="s">
        <v>133</v>
      </c>
      <c r="C30" s="293" t="s">
        <v>838</v>
      </c>
      <c r="D30" s="294" t="s">
        <v>85</v>
      </c>
      <c r="E30" s="295">
        <v>24</v>
      </c>
      <c r="F30" s="292" t="s">
        <v>830</v>
      </c>
      <c r="G30" s="408"/>
      <c r="H30" s="296">
        <f>G30*E30</f>
        <v>0</v>
      </c>
    </row>
    <row r="31" spans="2:8" s="202" customFormat="1" ht="15">
      <c r="B31" s="307"/>
      <c r="C31" s="429" t="s">
        <v>1433</v>
      </c>
      <c r="D31" s="430" t="s">
        <v>85</v>
      </c>
      <c r="E31" s="431">
        <v>24</v>
      </c>
      <c r="F31" s="292"/>
      <c r="G31" s="408"/>
      <c r="H31" s="296"/>
    </row>
    <row r="32" spans="2:8" s="202" customFormat="1" ht="15.75" customHeight="1">
      <c r="B32" s="307"/>
      <c r="C32" s="291" t="s">
        <v>839</v>
      </c>
      <c r="D32" s="294"/>
      <c r="E32" s="295"/>
      <c r="F32" s="292"/>
      <c r="G32" s="408"/>
      <c r="H32" s="296"/>
    </row>
    <row r="33" spans="2:8" s="202" customFormat="1" ht="31.5" customHeight="1">
      <c r="B33" s="307" t="s">
        <v>138</v>
      </c>
      <c r="C33" s="293" t="s">
        <v>840</v>
      </c>
      <c r="D33" s="294" t="s">
        <v>85</v>
      </c>
      <c r="E33" s="295">
        <v>12</v>
      </c>
      <c r="F33" s="292" t="s">
        <v>830</v>
      </c>
      <c r="G33" s="408"/>
      <c r="H33" s="296">
        <f>G33*E33</f>
        <v>0</v>
      </c>
    </row>
    <row r="34" spans="2:8" s="202" customFormat="1" ht="15">
      <c r="B34" s="307"/>
      <c r="C34" s="429" t="s">
        <v>1434</v>
      </c>
      <c r="D34" s="430" t="s">
        <v>85</v>
      </c>
      <c r="E34" s="431">
        <v>12</v>
      </c>
      <c r="F34" s="292"/>
      <c r="G34" s="408"/>
      <c r="H34" s="296"/>
    </row>
    <row r="35" spans="2:8" s="202" customFormat="1" ht="31.5" customHeight="1">
      <c r="B35" s="307" t="s">
        <v>144</v>
      </c>
      <c r="C35" s="293" t="s">
        <v>831</v>
      </c>
      <c r="D35" s="294" t="s">
        <v>85</v>
      </c>
      <c r="E35" s="295">
        <v>36</v>
      </c>
      <c r="F35" s="292" t="s">
        <v>830</v>
      </c>
      <c r="G35" s="408"/>
      <c r="H35" s="296">
        <f>G35*E35</f>
        <v>0</v>
      </c>
    </row>
    <row r="36" spans="2:8" s="202" customFormat="1" ht="15">
      <c r="B36" s="307"/>
      <c r="C36" s="429" t="s">
        <v>1426</v>
      </c>
      <c r="D36" s="430" t="s">
        <v>85</v>
      </c>
      <c r="E36" s="431">
        <v>36</v>
      </c>
      <c r="F36" s="292"/>
      <c r="G36" s="408"/>
      <c r="H36" s="296"/>
    </row>
    <row r="37" spans="2:8" s="202" customFormat="1" ht="31.5" customHeight="1">
      <c r="B37" s="307" t="s">
        <v>151</v>
      </c>
      <c r="C37" s="293" t="s">
        <v>832</v>
      </c>
      <c r="D37" s="294" t="s">
        <v>85</v>
      </c>
      <c r="E37" s="295">
        <v>35</v>
      </c>
      <c r="F37" s="292" t="s">
        <v>830</v>
      </c>
      <c r="G37" s="408"/>
      <c r="H37" s="296">
        <f>G37*E37</f>
        <v>0</v>
      </c>
    </row>
    <row r="38" spans="2:8" s="202" customFormat="1" ht="15">
      <c r="B38" s="307"/>
      <c r="C38" s="429" t="s">
        <v>1435</v>
      </c>
      <c r="D38" s="430" t="s">
        <v>85</v>
      </c>
      <c r="E38" s="431">
        <v>35</v>
      </c>
      <c r="F38" s="292"/>
      <c r="G38" s="408"/>
      <c r="H38" s="296"/>
    </row>
    <row r="39" spans="2:8" s="202" customFormat="1" ht="15">
      <c r="B39" s="307"/>
      <c r="C39" s="293"/>
      <c r="D39" s="294"/>
      <c r="E39" s="295"/>
      <c r="F39" s="292"/>
      <c r="G39" s="408"/>
      <c r="H39" s="296"/>
    </row>
    <row r="40" spans="2:10" s="188" customFormat="1" ht="15.75" customHeight="1">
      <c r="B40" s="307"/>
      <c r="C40" s="291" t="s">
        <v>841</v>
      </c>
      <c r="D40" s="288"/>
      <c r="E40" s="295"/>
      <c r="F40" s="292"/>
      <c r="G40" s="408"/>
      <c r="H40" s="296"/>
      <c r="J40" s="202"/>
    </row>
    <row r="41" spans="2:10" s="188" customFormat="1" ht="31.5" customHeight="1">
      <c r="B41" s="307">
        <v>13</v>
      </c>
      <c r="C41" s="261" t="s">
        <v>842</v>
      </c>
      <c r="D41" s="238" t="s">
        <v>85</v>
      </c>
      <c r="E41" s="295">
        <v>50</v>
      </c>
      <c r="F41" s="292"/>
      <c r="G41" s="408"/>
      <c r="H41" s="296">
        <f>G41*E41</f>
        <v>0</v>
      </c>
      <c r="J41" s="202"/>
    </row>
    <row r="42" spans="2:10" s="188" customFormat="1" ht="15">
      <c r="B42" s="307"/>
      <c r="C42" s="429" t="s">
        <v>1436</v>
      </c>
      <c r="D42" s="430" t="s">
        <v>85</v>
      </c>
      <c r="E42" s="431">
        <v>50</v>
      </c>
      <c r="F42" s="292"/>
      <c r="G42" s="408"/>
      <c r="H42" s="296"/>
      <c r="J42" s="202"/>
    </row>
    <row r="43" spans="2:10" s="188" customFormat="1" ht="15.75" customHeight="1">
      <c r="B43" s="307"/>
      <c r="C43" s="220"/>
      <c r="D43" s="238"/>
      <c r="E43" s="295"/>
      <c r="F43" s="297"/>
      <c r="G43" s="408"/>
      <c r="H43" s="296"/>
      <c r="J43" s="202"/>
    </row>
    <row r="44" spans="2:10" s="188" customFormat="1" ht="15.75" customHeight="1">
      <c r="B44" s="307"/>
      <c r="C44" s="220" t="s">
        <v>843</v>
      </c>
      <c r="D44" s="238"/>
      <c r="E44" s="295"/>
      <c r="F44" s="297"/>
      <c r="G44" s="408"/>
      <c r="H44" s="296"/>
      <c r="J44" s="202"/>
    </row>
    <row r="45" spans="2:10" s="188" customFormat="1" ht="15.75" customHeight="1">
      <c r="B45" s="307"/>
      <c r="C45" s="220" t="s">
        <v>844</v>
      </c>
      <c r="D45" s="238"/>
      <c r="E45" s="295"/>
      <c r="F45" s="297"/>
      <c r="G45" s="408"/>
      <c r="H45" s="296"/>
      <c r="J45" s="202"/>
    </row>
    <row r="46" spans="2:10" s="188" customFormat="1" ht="15.75" customHeight="1">
      <c r="B46" s="307">
        <v>14</v>
      </c>
      <c r="C46" s="293" t="s">
        <v>845</v>
      </c>
      <c r="D46" s="238" t="s">
        <v>85</v>
      </c>
      <c r="E46" s="295">
        <v>105</v>
      </c>
      <c r="F46" s="292"/>
      <c r="G46" s="408"/>
      <c r="H46" s="296">
        <f>G46*E46</f>
        <v>0</v>
      </c>
      <c r="J46" s="202"/>
    </row>
    <row r="47" spans="2:10" s="188" customFormat="1" ht="15.75" customHeight="1">
      <c r="B47" s="307"/>
      <c r="C47" s="429" t="s">
        <v>1437</v>
      </c>
      <c r="D47" s="430" t="s">
        <v>85</v>
      </c>
      <c r="E47" s="431">
        <v>105</v>
      </c>
      <c r="F47" s="292"/>
      <c r="G47" s="408"/>
      <c r="H47" s="296"/>
      <c r="J47" s="202"/>
    </row>
    <row r="48" spans="2:10" s="188" customFormat="1" ht="15.75" customHeight="1">
      <c r="B48" s="307">
        <v>15</v>
      </c>
      <c r="C48" s="293" t="s">
        <v>846</v>
      </c>
      <c r="D48" s="238" t="s">
        <v>85</v>
      </c>
      <c r="E48" s="295">
        <v>180</v>
      </c>
      <c r="F48" s="292"/>
      <c r="G48" s="408"/>
      <c r="H48" s="296">
        <f>G48*E48</f>
        <v>0</v>
      </c>
      <c r="J48" s="202"/>
    </row>
    <row r="49" spans="2:10" s="188" customFormat="1" ht="15.75" customHeight="1">
      <c r="B49" s="307"/>
      <c r="C49" s="429" t="s">
        <v>1438</v>
      </c>
      <c r="D49" s="430" t="s">
        <v>85</v>
      </c>
      <c r="E49" s="431">
        <v>180</v>
      </c>
      <c r="F49" s="292"/>
      <c r="G49" s="408"/>
      <c r="H49" s="296"/>
      <c r="J49" s="202"/>
    </row>
    <row r="50" spans="2:10" s="188" customFormat="1" ht="15.75" customHeight="1">
      <c r="B50" s="307">
        <v>16</v>
      </c>
      <c r="C50" s="293" t="s">
        <v>847</v>
      </c>
      <c r="D50" s="238" t="s">
        <v>85</v>
      </c>
      <c r="E50" s="295">
        <v>15</v>
      </c>
      <c r="F50" s="292"/>
      <c r="G50" s="408"/>
      <c r="H50" s="296">
        <f>G50*E50</f>
        <v>0</v>
      </c>
      <c r="J50" s="202"/>
    </row>
    <row r="51" spans="2:10" s="188" customFormat="1" ht="15.75" customHeight="1">
      <c r="B51" s="307"/>
      <c r="C51" s="429" t="s">
        <v>1439</v>
      </c>
      <c r="D51" s="430" t="s">
        <v>85</v>
      </c>
      <c r="E51" s="431">
        <v>15</v>
      </c>
      <c r="F51" s="292"/>
      <c r="G51" s="408"/>
      <c r="H51" s="296"/>
      <c r="J51" s="202"/>
    </row>
    <row r="52" spans="2:10" s="188" customFormat="1" ht="15.75" customHeight="1">
      <c r="B52" s="307">
        <v>17</v>
      </c>
      <c r="C52" s="293" t="s">
        <v>848</v>
      </c>
      <c r="D52" s="238" t="s">
        <v>85</v>
      </c>
      <c r="E52" s="295">
        <v>12</v>
      </c>
      <c r="F52" s="292"/>
      <c r="G52" s="408"/>
      <c r="H52" s="296">
        <f>G52*E52</f>
        <v>0</v>
      </c>
      <c r="J52" s="202"/>
    </row>
    <row r="53" spans="2:10" s="188" customFormat="1" ht="15.75" customHeight="1">
      <c r="B53" s="307"/>
      <c r="C53" s="429" t="s">
        <v>1439</v>
      </c>
      <c r="D53" s="430" t="s">
        <v>85</v>
      </c>
      <c r="E53" s="431"/>
      <c r="F53" s="292"/>
      <c r="G53" s="408"/>
      <c r="H53" s="296"/>
      <c r="J53" s="202"/>
    </row>
    <row r="54" spans="2:10" s="188" customFormat="1" ht="15.75" customHeight="1">
      <c r="B54" s="307"/>
      <c r="C54" s="293"/>
      <c r="D54" s="238"/>
      <c r="E54" s="295"/>
      <c r="F54" s="292"/>
      <c r="G54" s="408"/>
      <c r="H54" s="296"/>
      <c r="J54" s="202"/>
    </row>
    <row r="55" spans="2:10" s="188" customFormat="1" ht="15.75" customHeight="1">
      <c r="B55" s="307"/>
      <c r="C55" s="220" t="s">
        <v>839</v>
      </c>
      <c r="D55" s="238"/>
      <c r="E55" s="295"/>
      <c r="F55" s="292"/>
      <c r="G55" s="408"/>
      <c r="H55" s="296"/>
      <c r="J55" s="202"/>
    </row>
    <row r="56" spans="2:10" s="188" customFormat="1" ht="15.75" customHeight="1">
      <c r="B56" s="307">
        <v>18</v>
      </c>
      <c r="C56" s="293" t="s">
        <v>847</v>
      </c>
      <c r="D56" s="238" t="s">
        <v>85</v>
      </c>
      <c r="E56" s="295">
        <v>685</v>
      </c>
      <c r="F56" s="292"/>
      <c r="G56" s="408"/>
      <c r="H56" s="296">
        <f>G56*E56</f>
        <v>0</v>
      </c>
      <c r="J56" s="202"/>
    </row>
    <row r="57" spans="2:10" s="188" customFormat="1" ht="15.75" customHeight="1">
      <c r="B57" s="307"/>
      <c r="C57" s="429" t="s">
        <v>1440</v>
      </c>
      <c r="D57" s="430" t="s">
        <v>85</v>
      </c>
      <c r="E57" s="431">
        <v>658</v>
      </c>
      <c r="F57" s="292"/>
      <c r="G57" s="408"/>
      <c r="H57" s="296"/>
      <c r="J57" s="202"/>
    </row>
    <row r="58" spans="2:10" s="188" customFormat="1" ht="15.75" customHeight="1">
      <c r="B58" s="307"/>
      <c r="C58" s="261"/>
      <c r="D58" s="238"/>
      <c r="E58" s="298"/>
      <c r="F58" s="297"/>
      <c r="G58" s="408"/>
      <c r="H58" s="296"/>
      <c r="J58" s="202"/>
    </row>
    <row r="59" spans="2:10" s="188" customFormat="1" ht="15.75" customHeight="1">
      <c r="B59" s="307"/>
      <c r="C59" s="291" t="s">
        <v>849</v>
      </c>
      <c r="D59" s="238"/>
      <c r="E59" s="246"/>
      <c r="F59" s="297"/>
      <c r="G59" s="408"/>
      <c r="H59" s="296"/>
      <c r="J59" s="202"/>
    </row>
    <row r="60" spans="2:10" s="188" customFormat="1" ht="15.75" customHeight="1">
      <c r="B60" s="307"/>
      <c r="C60" s="291" t="s">
        <v>850</v>
      </c>
      <c r="D60" s="238"/>
      <c r="E60" s="246"/>
      <c r="F60" s="297"/>
      <c r="G60" s="408"/>
      <c r="H60" s="296"/>
      <c r="J60" s="202"/>
    </row>
    <row r="61" spans="2:10" s="188" customFormat="1" ht="15.75" customHeight="1">
      <c r="B61" s="307">
        <v>19</v>
      </c>
      <c r="C61" s="299" t="s">
        <v>851</v>
      </c>
      <c r="D61" s="238" t="s">
        <v>697</v>
      </c>
      <c r="E61" s="246">
        <v>1</v>
      </c>
      <c r="F61" s="297"/>
      <c r="G61" s="408"/>
      <c r="H61" s="296">
        <f>G61*E61</f>
        <v>0</v>
      </c>
      <c r="J61" s="202"/>
    </row>
    <row r="62" spans="2:10" s="188" customFormat="1" ht="15.75" customHeight="1">
      <c r="B62" s="307"/>
      <c r="C62" s="429" t="s">
        <v>1441</v>
      </c>
      <c r="D62" s="430" t="s">
        <v>697</v>
      </c>
      <c r="E62" s="431">
        <v>1</v>
      </c>
      <c r="F62" s="297"/>
      <c r="G62" s="408"/>
      <c r="H62" s="296"/>
      <c r="J62" s="202"/>
    </row>
    <row r="63" spans="2:8" s="202" customFormat="1" ht="15.75" customHeight="1">
      <c r="B63" s="307">
        <v>20</v>
      </c>
      <c r="C63" s="299" t="s">
        <v>852</v>
      </c>
      <c r="D63" s="238" t="s">
        <v>697</v>
      </c>
      <c r="E63" s="246">
        <v>1</v>
      </c>
      <c r="F63" s="297"/>
      <c r="G63" s="408"/>
      <c r="H63" s="296">
        <f>G63*E63</f>
        <v>0</v>
      </c>
    </row>
    <row r="64" spans="2:8" s="202" customFormat="1" ht="15.75" customHeight="1">
      <c r="B64" s="307"/>
      <c r="C64" s="429" t="s">
        <v>1441</v>
      </c>
      <c r="D64" s="430" t="s">
        <v>697</v>
      </c>
      <c r="E64" s="431">
        <v>1</v>
      </c>
      <c r="F64" s="297"/>
      <c r="G64" s="408"/>
      <c r="H64" s="296"/>
    </row>
    <row r="65" spans="2:8" s="202" customFormat="1" ht="15.75" customHeight="1">
      <c r="B65" s="307">
        <v>21</v>
      </c>
      <c r="C65" s="299" t="s">
        <v>853</v>
      </c>
      <c r="D65" s="238" t="s">
        <v>697</v>
      </c>
      <c r="E65" s="246">
        <v>1</v>
      </c>
      <c r="F65" s="297"/>
      <c r="G65" s="408"/>
      <c r="H65" s="296">
        <f>G65*E65</f>
        <v>0</v>
      </c>
    </row>
    <row r="66" spans="2:8" s="202" customFormat="1" ht="15.75" customHeight="1">
      <c r="B66" s="307"/>
      <c r="C66" s="429" t="s">
        <v>1441</v>
      </c>
      <c r="D66" s="430" t="s">
        <v>697</v>
      </c>
      <c r="E66" s="431">
        <v>1</v>
      </c>
      <c r="F66" s="297"/>
      <c r="G66" s="408"/>
      <c r="H66" s="296"/>
    </row>
    <row r="67" spans="2:8" s="202" customFormat="1" ht="15.75" customHeight="1">
      <c r="B67" s="307">
        <v>22</v>
      </c>
      <c r="C67" s="261" t="s">
        <v>854</v>
      </c>
      <c r="D67" s="238" t="s">
        <v>697</v>
      </c>
      <c r="E67" s="246">
        <v>1</v>
      </c>
      <c r="F67" s="297"/>
      <c r="G67" s="408"/>
      <c r="H67" s="296">
        <f>G67*E67</f>
        <v>0</v>
      </c>
    </row>
    <row r="68" spans="2:8" s="202" customFormat="1" ht="15.75" customHeight="1">
      <c r="B68" s="307"/>
      <c r="C68" s="429" t="s">
        <v>1441</v>
      </c>
      <c r="D68" s="430" t="s">
        <v>697</v>
      </c>
      <c r="E68" s="431">
        <v>1</v>
      </c>
      <c r="F68" s="297"/>
      <c r="G68" s="408"/>
      <c r="H68" s="296"/>
    </row>
    <row r="69" spans="2:8" s="202" customFormat="1" ht="15.75" customHeight="1">
      <c r="B69" s="307">
        <v>23</v>
      </c>
      <c r="C69" s="261" t="s">
        <v>855</v>
      </c>
      <c r="D69" s="238" t="s">
        <v>697</v>
      </c>
      <c r="E69" s="246">
        <v>1</v>
      </c>
      <c r="F69" s="297"/>
      <c r="G69" s="408"/>
      <c r="H69" s="296">
        <f>G69*E69</f>
        <v>0</v>
      </c>
    </row>
    <row r="70" spans="2:8" s="202" customFormat="1" ht="15.75" customHeight="1">
      <c r="B70" s="307"/>
      <c r="C70" s="429" t="s">
        <v>1441</v>
      </c>
      <c r="D70" s="430" t="s">
        <v>697</v>
      </c>
      <c r="E70" s="431">
        <v>1</v>
      </c>
      <c r="F70" s="297"/>
      <c r="G70" s="408"/>
      <c r="H70" s="296"/>
    </row>
    <row r="71" spans="2:10" s="188" customFormat="1" ht="15.75" customHeight="1">
      <c r="B71" s="307">
        <v>24</v>
      </c>
      <c r="C71" s="300" t="s">
        <v>856</v>
      </c>
      <c r="D71" s="238" t="s">
        <v>697</v>
      </c>
      <c r="E71" s="246">
        <v>0</v>
      </c>
      <c r="F71" s="297"/>
      <c r="G71" s="408"/>
      <c r="H71" s="296">
        <f>G71*E71</f>
        <v>0</v>
      </c>
      <c r="J71" s="202"/>
    </row>
    <row r="72" spans="2:10" s="188" customFormat="1" ht="15.75" customHeight="1">
      <c r="B72" s="307"/>
      <c r="C72" s="429" t="s">
        <v>1442</v>
      </c>
      <c r="D72" s="430" t="s">
        <v>697</v>
      </c>
      <c r="E72" s="431">
        <v>0</v>
      </c>
      <c r="F72" s="297"/>
      <c r="G72" s="408"/>
      <c r="H72" s="296"/>
      <c r="J72" s="202"/>
    </row>
    <row r="73" spans="2:10" s="188" customFormat="1" ht="15.75" customHeight="1">
      <c r="B73" s="307">
        <v>25</v>
      </c>
      <c r="C73" s="300" t="s">
        <v>857</v>
      </c>
      <c r="D73" s="238" t="s">
        <v>697</v>
      </c>
      <c r="E73" s="246">
        <v>0</v>
      </c>
      <c r="F73" s="297"/>
      <c r="G73" s="408"/>
      <c r="H73" s="296">
        <f>G73*E73</f>
        <v>0</v>
      </c>
      <c r="J73" s="202"/>
    </row>
    <row r="74" spans="2:10" s="188" customFormat="1" ht="15.75" customHeight="1">
      <c r="B74" s="307"/>
      <c r="C74" s="429" t="s">
        <v>1442</v>
      </c>
      <c r="D74" s="430" t="s">
        <v>697</v>
      </c>
      <c r="E74" s="431">
        <v>0</v>
      </c>
      <c r="F74" s="297"/>
      <c r="G74" s="408"/>
      <c r="H74" s="296"/>
      <c r="J74" s="202"/>
    </row>
    <row r="75" spans="2:10" ht="31.5" customHeight="1">
      <c r="B75" s="307">
        <v>26</v>
      </c>
      <c r="C75" s="299" t="s">
        <v>858</v>
      </c>
      <c r="D75" s="238" t="s">
        <v>697</v>
      </c>
      <c r="E75" s="246">
        <v>2</v>
      </c>
      <c r="F75" s="301" t="s">
        <v>859</v>
      </c>
      <c r="G75" s="408"/>
      <c r="H75" s="296">
        <f>G75*E75</f>
        <v>0</v>
      </c>
      <c r="J75" s="202"/>
    </row>
    <row r="76" spans="2:10" ht="15">
      <c r="B76" s="307"/>
      <c r="C76" s="429" t="s">
        <v>1443</v>
      </c>
      <c r="D76" s="430" t="s">
        <v>697</v>
      </c>
      <c r="E76" s="431">
        <v>2</v>
      </c>
      <c r="F76" s="301"/>
      <c r="G76" s="408"/>
      <c r="H76" s="296"/>
      <c r="J76" s="202"/>
    </row>
    <row r="77" spans="2:10" s="188" customFormat="1" ht="15.75" customHeight="1">
      <c r="B77" s="307">
        <v>27</v>
      </c>
      <c r="C77" s="302" t="s">
        <v>860</v>
      </c>
      <c r="D77" s="238" t="s">
        <v>697</v>
      </c>
      <c r="E77" s="246">
        <v>1</v>
      </c>
      <c r="F77" s="297"/>
      <c r="G77" s="408"/>
      <c r="H77" s="296">
        <f>G77*E77</f>
        <v>0</v>
      </c>
      <c r="J77" s="202"/>
    </row>
    <row r="78" spans="2:10" s="188" customFormat="1" ht="15.75" customHeight="1">
      <c r="B78" s="307"/>
      <c r="C78" s="429" t="s">
        <v>1441</v>
      </c>
      <c r="D78" s="430" t="s">
        <v>697</v>
      </c>
      <c r="E78" s="431">
        <v>1</v>
      </c>
      <c r="F78" s="297"/>
      <c r="G78" s="408"/>
      <c r="H78" s="296"/>
      <c r="J78" s="202"/>
    </row>
    <row r="79" spans="2:10" ht="48" customHeight="1">
      <c r="B79" s="307">
        <v>28</v>
      </c>
      <c r="C79" s="299" t="s">
        <v>861</v>
      </c>
      <c r="D79" s="238" t="s">
        <v>697</v>
      </c>
      <c r="E79" s="246">
        <v>1</v>
      </c>
      <c r="F79" s="292" t="s">
        <v>862</v>
      </c>
      <c r="G79" s="408"/>
      <c r="H79" s="296">
        <f>G79*E79</f>
        <v>0</v>
      </c>
      <c r="J79" s="202"/>
    </row>
    <row r="80" spans="2:10" ht="15">
      <c r="B80" s="307"/>
      <c r="C80" s="429" t="s">
        <v>1441</v>
      </c>
      <c r="D80" s="430" t="s">
        <v>697</v>
      </c>
      <c r="E80" s="431">
        <v>1</v>
      </c>
      <c r="F80" s="292"/>
      <c r="G80" s="408"/>
      <c r="H80" s="296"/>
      <c r="J80" s="202"/>
    </row>
    <row r="81" spans="2:10" s="188" customFormat="1" ht="15.75" customHeight="1">
      <c r="B81" s="307">
        <v>29</v>
      </c>
      <c r="C81" s="302" t="s">
        <v>863</v>
      </c>
      <c r="D81" s="238" t="s">
        <v>697</v>
      </c>
      <c r="E81" s="303">
        <v>6</v>
      </c>
      <c r="F81" s="297"/>
      <c r="G81" s="408"/>
      <c r="H81" s="296">
        <f>G81*E81</f>
        <v>0</v>
      </c>
      <c r="J81" s="202"/>
    </row>
    <row r="82" spans="2:10" s="188" customFormat="1" ht="15.75" customHeight="1">
      <c r="B82" s="307"/>
      <c r="C82" s="429" t="s">
        <v>1429</v>
      </c>
      <c r="D82" s="430" t="s">
        <v>697</v>
      </c>
      <c r="E82" s="431">
        <v>6</v>
      </c>
      <c r="F82" s="297"/>
      <c r="G82" s="408"/>
      <c r="H82" s="296"/>
      <c r="J82" s="202"/>
    </row>
    <row r="83" spans="2:10" ht="31.5" customHeight="1">
      <c r="B83" s="307">
        <v>30</v>
      </c>
      <c r="C83" s="299" t="s">
        <v>864</v>
      </c>
      <c r="D83" s="238" t="s">
        <v>697</v>
      </c>
      <c r="E83" s="246">
        <v>13</v>
      </c>
      <c r="F83" s="297"/>
      <c r="G83" s="408"/>
      <c r="H83" s="296">
        <f>G83*E83</f>
        <v>0</v>
      </c>
      <c r="J83" s="202"/>
    </row>
    <row r="84" spans="2:10" ht="15">
      <c r="B84" s="307"/>
      <c r="C84" s="429" t="s">
        <v>1444</v>
      </c>
      <c r="D84" s="430" t="s">
        <v>697</v>
      </c>
      <c r="E84" s="431">
        <v>13</v>
      </c>
      <c r="F84" s="297"/>
      <c r="G84" s="408"/>
      <c r="H84" s="296"/>
      <c r="J84" s="202"/>
    </row>
    <row r="85" spans="2:10" ht="31.5" customHeight="1">
      <c r="B85" s="307">
        <v>31</v>
      </c>
      <c r="C85" s="299" t="s">
        <v>865</v>
      </c>
      <c r="D85" s="238" t="s">
        <v>697</v>
      </c>
      <c r="E85" s="246">
        <v>2</v>
      </c>
      <c r="F85" s="297"/>
      <c r="G85" s="408"/>
      <c r="H85" s="296">
        <f>G85*E85</f>
        <v>0</v>
      </c>
      <c r="J85" s="202"/>
    </row>
    <row r="86" spans="2:10" ht="15">
      <c r="B86" s="307"/>
      <c r="C86" s="429" t="s">
        <v>1443</v>
      </c>
      <c r="D86" s="430" t="s">
        <v>697</v>
      </c>
      <c r="E86" s="431">
        <v>2</v>
      </c>
      <c r="F86" s="297"/>
      <c r="G86" s="408"/>
      <c r="H86" s="296"/>
      <c r="J86" s="202"/>
    </row>
    <row r="87" spans="2:10" s="188" customFormat="1" ht="15.75" customHeight="1">
      <c r="B87" s="307">
        <v>32</v>
      </c>
      <c r="C87" s="261" t="s">
        <v>866</v>
      </c>
      <c r="D87" s="238" t="s">
        <v>645</v>
      </c>
      <c r="E87" s="246">
        <v>2</v>
      </c>
      <c r="F87" s="297"/>
      <c r="G87" s="408"/>
      <c r="H87" s="296">
        <f>G87*E87</f>
        <v>0</v>
      </c>
      <c r="J87" s="202"/>
    </row>
    <row r="88" spans="2:10" s="188" customFormat="1" ht="15.75" customHeight="1">
      <c r="B88" s="307"/>
      <c r="C88" s="429" t="s">
        <v>1445</v>
      </c>
      <c r="D88" s="430" t="s">
        <v>645</v>
      </c>
      <c r="E88" s="431">
        <v>2</v>
      </c>
      <c r="F88" s="297"/>
      <c r="G88" s="408"/>
      <c r="H88" s="296"/>
      <c r="J88" s="202"/>
    </row>
    <row r="89" spans="2:10" s="188" customFormat="1" ht="15.75" customHeight="1">
      <c r="B89" s="307">
        <v>33</v>
      </c>
      <c r="C89" s="261" t="s">
        <v>867</v>
      </c>
      <c r="D89" s="238" t="s">
        <v>645</v>
      </c>
      <c r="E89" s="246">
        <v>11</v>
      </c>
      <c r="F89" s="297"/>
      <c r="G89" s="408"/>
      <c r="H89" s="296">
        <f>G89*E89</f>
        <v>0</v>
      </c>
      <c r="J89" s="202"/>
    </row>
    <row r="90" spans="2:10" s="188" customFormat="1" ht="15.75" customHeight="1">
      <c r="B90" s="307"/>
      <c r="C90" s="429" t="s">
        <v>1446</v>
      </c>
      <c r="D90" s="430" t="s">
        <v>645</v>
      </c>
      <c r="E90" s="431">
        <v>11</v>
      </c>
      <c r="F90" s="297"/>
      <c r="G90" s="408"/>
      <c r="H90" s="296"/>
      <c r="J90" s="202"/>
    </row>
    <row r="91" spans="2:10" s="188" customFormat="1" ht="31.5" customHeight="1">
      <c r="B91" s="307">
        <v>34</v>
      </c>
      <c r="C91" s="261" t="s">
        <v>868</v>
      </c>
      <c r="D91" s="238" t="s">
        <v>645</v>
      </c>
      <c r="E91" s="246">
        <v>2</v>
      </c>
      <c r="F91" s="297"/>
      <c r="G91" s="408"/>
      <c r="H91" s="296">
        <f>G91*E91</f>
        <v>0</v>
      </c>
      <c r="J91" s="202"/>
    </row>
    <row r="92" spans="2:10" s="188" customFormat="1" ht="15">
      <c r="B92" s="307"/>
      <c r="C92" s="429" t="s">
        <v>1445</v>
      </c>
      <c r="D92" s="430" t="s">
        <v>645</v>
      </c>
      <c r="E92" s="431">
        <v>2</v>
      </c>
      <c r="F92" s="297"/>
      <c r="G92" s="408"/>
      <c r="H92" s="296"/>
      <c r="J92" s="202"/>
    </row>
    <row r="93" spans="2:10" s="188" customFormat="1" ht="15.75" customHeight="1">
      <c r="B93" s="307">
        <v>35</v>
      </c>
      <c r="C93" s="261" t="s">
        <v>869</v>
      </c>
      <c r="D93" s="238" t="s">
        <v>645</v>
      </c>
      <c r="E93" s="246">
        <v>1</v>
      </c>
      <c r="F93" s="297"/>
      <c r="G93" s="408"/>
      <c r="H93" s="296">
        <f>G93*E93</f>
        <v>0</v>
      </c>
      <c r="J93" s="202"/>
    </row>
    <row r="94" spans="2:10" s="188" customFormat="1" ht="15.75" customHeight="1">
      <c r="B94" s="307"/>
      <c r="C94" s="429">
        <v>1</v>
      </c>
      <c r="D94" s="430" t="s">
        <v>645</v>
      </c>
      <c r="E94" s="431">
        <v>1</v>
      </c>
      <c r="F94" s="297"/>
      <c r="G94" s="408"/>
      <c r="H94" s="296"/>
      <c r="J94" s="202"/>
    </row>
    <row r="95" spans="2:10" s="189" customFormat="1" ht="15.75" customHeight="1">
      <c r="B95" s="307">
        <v>36</v>
      </c>
      <c r="C95" s="299" t="s">
        <v>870</v>
      </c>
      <c r="D95" s="238" t="s">
        <v>645</v>
      </c>
      <c r="E95" s="246">
        <v>2</v>
      </c>
      <c r="F95" s="297"/>
      <c r="G95" s="408"/>
      <c r="H95" s="296">
        <f>G95*E95</f>
        <v>0</v>
      </c>
      <c r="J95" s="202"/>
    </row>
    <row r="96" spans="2:10" s="189" customFormat="1" ht="15.75" customHeight="1">
      <c r="B96" s="307"/>
      <c r="C96" s="429" t="s">
        <v>1445</v>
      </c>
      <c r="D96" s="430" t="s">
        <v>645</v>
      </c>
      <c r="E96" s="431">
        <v>2</v>
      </c>
      <c r="F96" s="297"/>
      <c r="G96" s="408"/>
      <c r="H96" s="296"/>
      <c r="J96" s="202"/>
    </row>
    <row r="97" spans="2:10" s="188" customFormat="1" ht="15.75" customHeight="1">
      <c r="B97" s="307">
        <v>37</v>
      </c>
      <c r="C97" s="300" t="s">
        <v>871</v>
      </c>
      <c r="D97" s="238" t="s">
        <v>645</v>
      </c>
      <c r="E97" s="246">
        <v>32</v>
      </c>
      <c r="F97" s="297"/>
      <c r="G97" s="408"/>
      <c r="H97" s="296">
        <f>G97*E97</f>
        <v>0</v>
      </c>
      <c r="J97" s="202"/>
    </row>
    <row r="98" spans="2:10" s="188" customFormat="1" ht="15.75" customHeight="1">
      <c r="B98" s="307"/>
      <c r="C98" s="429" t="s">
        <v>1432</v>
      </c>
      <c r="D98" s="430" t="s">
        <v>645</v>
      </c>
      <c r="E98" s="431">
        <v>32</v>
      </c>
      <c r="F98" s="297"/>
      <c r="G98" s="408"/>
      <c r="H98" s="296"/>
      <c r="J98" s="202"/>
    </row>
    <row r="99" spans="2:10" s="188" customFormat="1" ht="15.75" customHeight="1">
      <c r="B99" s="307">
        <v>38</v>
      </c>
      <c r="C99" s="304" t="s">
        <v>872</v>
      </c>
      <c r="D99" s="238" t="s">
        <v>645</v>
      </c>
      <c r="E99" s="246">
        <v>16</v>
      </c>
      <c r="F99" s="297"/>
      <c r="G99" s="408"/>
      <c r="H99" s="296">
        <f>G99*E99</f>
        <v>0</v>
      </c>
      <c r="J99" s="202"/>
    </row>
    <row r="100" spans="2:10" s="188" customFormat="1" ht="15.75" customHeight="1">
      <c r="B100" s="307"/>
      <c r="C100" s="429" t="s">
        <v>1447</v>
      </c>
      <c r="D100" s="430" t="s">
        <v>645</v>
      </c>
      <c r="E100" s="431">
        <v>16</v>
      </c>
      <c r="F100" s="297"/>
      <c r="G100" s="408"/>
      <c r="H100" s="296"/>
      <c r="J100" s="202"/>
    </row>
    <row r="101" spans="2:10" s="188" customFormat="1" ht="15.75" customHeight="1">
      <c r="B101" s="307">
        <v>39</v>
      </c>
      <c r="C101" s="304" t="s">
        <v>873</v>
      </c>
      <c r="D101" s="238" t="s">
        <v>645</v>
      </c>
      <c r="E101" s="246">
        <v>2</v>
      </c>
      <c r="F101" s="297"/>
      <c r="G101" s="408"/>
      <c r="H101" s="296">
        <f>G101*E101</f>
        <v>0</v>
      </c>
      <c r="J101" s="202"/>
    </row>
    <row r="102" spans="2:10" s="188" customFormat="1" ht="15.75" customHeight="1">
      <c r="B102" s="307"/>
      <c r="C102" s="429" t="s">
        <v>1445</v>
      </c>
      <c r="D102" s="430" t="s">
        <v>645</v>
      </c>
      <c r="E102" s="431">
        <v>2</v>
      </c>
      <c r="F102" s="297"/>
      <c r="G102" s="408"/>
      <c r="H102" s="296"/>
      <c r="J102" s="202"/>
    </row>
    <row r="103" spans="2:10" s="188" customFormat="1" ht="15.75" customHeight="1">
      <c r="B103" s="307">
        <v>40</v>
      </c>
      <c r="C103" s="305" t="s">
        <v>874</v>
      </c>
      <c r="D103" s="238" t="s">
        <v>645</v>
      </c>
      <c r="E103" s="246">
        <v>2</v>
      </c>
      <c r="F103" s="297"/>
      <c r="G103" s="408"/>
      <c r="H103" s="296">
        <f>G103*E103</f>
        <v>0</v>
      </c>
      <c r="J103" s="202"/>
    </row>
    <row r="104" spans="2:10" s="188" customFormat="1" ht="15.75" customHeight="1">
      <c r="B104" s="307"/>
      <c r="C104" s="429" t="s">
        <v>1445</v>
      </c>
      <c r="D104" s="430" t="s">
        <v>645</v>
      </c>
      <c r="E104" s="431">
        <v>2</v>
      </c>
      <c r="F104" s="297"/>
      <c r="G104" s="408"/>
      <c r="H104" s="296"/>
      <c r="J104" s="202"/>
    </row>
    <row r="105" spans="2:10" s="188" customFormat="1" ht="15.75" customHeight="1">
      <c r="B105" s="307">
        <v>41</v>
      </c>
      <c r="C105" s="305" t="s">
        <v>875</v>
      </c>
      <c r="D105" s="238" t="s">
        <v>645</v>
      </c>
      <c r="E105" s="246">
        <v>1</v>
      </c>
      <c r="F105" s="297"/>
      <c r="G105" s="408"/>
      <c r="H105" s="296">
        <f>G105*E105</f>
        <v>0</v>
      </c>
      <c r="J105" s="202"/>
    </row>
    <row r="106" spans="2:10" s="188" customFormat="1" ht="15.75" customHeight="1">
      <c r="B106" s="307"/>
      <c r="C106" s="429" t="s">
        <v>1448</v>
      </c>
      <c r="D106" s="430" t="s">
        <v>645</v>
      </c>
      <c r="E106" s="431">
        <v>1</v>
      </c>
      <c r="F106" s="297"/>
      <c r="G106" s="408"/>
      <c r="H106" s="296"/>
      <c r="J106" s="202"/>
    </row>
    <row r="107" spans="2:10" s="188" customFormat="1" ht="15.75" customHeight="1">
      <c r="B107" s="307">
        <v>42</v>
      </c>
      <c r="C107" s="302" t="s">
        <v>876</v>
      </c>
      <c r="D107" s="238" t="s">
        <v>645</v>
      </c>
      <c r="E107" s="246">
        <v>10</v>
      </c>
      <c r="F107" s="297"/>
      <c r="G107" s="408"/>
      <c r="H107" s="296">
        <f>G107*E107</f>
        <v>0</v>
      </c>
      <c r="J107" s="202"/>
    </row>
    <row r="108" spans="2:10" s="188" customFormat="1" ht="15.75" customHeight="1">
      <c r="B108" s="307"/>
      <c r="C108" s="429" t="s">
        <v>1430</v>
      </c>
      <c r="D108" s="430" t="s">
        <v>645</v>
      </c>
      <c r="E108" s="431">
        <v>10</v>
      </c>
      <c r="F108" s="297"/>
      <c r="G108" s="408"/>
      <c r="H108" s="296"/>
      <c r="J108" s="202"/>
    </row>
    <row r="109" spans="2:8" s="202" customFormat="1" ht="15.75" customHeight="1">
      <c r="B109" s="307">
        <v>43</v>
      </c>
      <c r="C109" s="302" t="s">
        <v>877</v>
      </c>
      <c r="D109" s="238" t="s">
        <v>645</v>
      </c>
      <c r="E109" s="246">
        <v>11</v>
      </c>
      <c r="F109" s="297"/>
      <c r="G109" s="408"/>
      <c r="H109" s="296">
        <f>G109*E109</f>
        <v>0</v>
      </c>
    </row>
    <row r="110" spans="2:8" s="202" customFormat="1" ht="15.75" customHeight="1">
      <c r="B110" s="307"/>
      <c r="C110" s="429" t="s">
        <v>1449</v>
      </c>
      <c r="D110" s="430" t="s">
        <v>645</v>
      </c>
      <c r="E110" s="431">
        <v>11</v>
      </c>
      <c r="F110" s="297"/>
      <c r="G110" s="408"/>
      <c r="H110" s="296"/>
    </row>
    <row r="111" spans="2:8" s="202" customFormat="1" ht="15.75" customHeight="1">
      <c r="B111" s="307">
        <v>44</v>
      </c>
      <c r="C111" s="302" t="s">
        <v>878</v>
      </c>
      <c r="D111" s="238" t="s">
        <v>645</v>
      </c>
      <c r="E111" s="246">
        <v>10</v>
      </c>
      <c r="F111" s="297"/>
      <c r="G111" s="408"/>
      <c r="H111" s="296">
        <f>G111*E111</f>
        <v>0</v>
      </c>
    </row>
    <row r="112" spans="2:8" s="202" customFormat="1" ht="15.75" customHeight="1">
      <c r="B112" s="307"/>
      <c r="C112" s="429" t="s">
        <v>1430</v>
      </c>
      <c r="D112" s="430" t="s">
        <v>645</v>
      </c>
      <c r="E112" s="431">
        <v>10</v>
      </c>
      <c r="F112" s="297"/>
      <c r="G112" s="408"/>
      <c r="H112" s="296"/>
    </row>
    <row r="113" spans="2:8" s="202" customFormat="1" ht="15.75" customHeight="1">
      <c r="B113" s="307">
        <v>45</v>
      </c>
      <c r="C113" s="302" t="s">
        <v>879</v>
      </c>
      <c r="D113" s="238" t="s">
        <v>645</v>
      </c>
      <c r="E113" s="246">
        <v>1</v>
      </c>
      <c r="F113" s="297"/>
      <c r="G113" s="408"/>
      <c r="H113" s="296">
        <f>G113*E113</f>
        <v>0</v>
      </c>
    </row>
    <row r="114" spans="2:8" s="202" customFormat="1" ht="15.75" customHeight="1">
      <c r="B114" s="307"/>
      <c r="C114" s="429" t="s">
        <v>1448</v>
      </c>
      <c r="D114" s="430" t="s">
        <v>645</v>
      </c>
      <c r="E114" s="431">
        <v>1</v>
      </c>
      <c r="F114" s="297"/>
      <c r="G114" s="408"/>
      <c r="H114" s="296"/>
    </row>
    <row r="115" spans="2:10" s="188" customFormat="1" ht="15.75" customHeight="1">
      <c r="B115" s="307">
        <v>46</v>
      </c>
      <c r="C115" s="302" t="s">
        <v>880</v>
      </c>
      <c r="D115" s="238" t="s">
        <v>645</v>
      </c>
      <c r="E115" s="246">
        <v>3</v>
      </c>
      <c r="F115" s="297"/>
      <c r="G115" s="408"/>
      <c r="H115" s="296">
        <f>G115*E115</f>
        <v>0</v>
      </c>
      <c r="J115" s="202"/>
    </row>
    <row r="116" spans="2:10" s="188" customFormat="1" ht="15.75" customHeight="1">
      <c r="B116" s="307"/>
      <c r="C116" s="429" t="s">
        <v>1450</v>
      </c>
      <c r="D116" s="430" t="s">
        <v>645</v>
      </c>
      <c r="E116" s="431">
        <v>3</v>
      </c>
      <c r="F116" s="297"/>
      <c r="G116" s="408"/>
      <c r="H116" s="296"/>
      <c r="J116" s="202"/>
    </row>
    <row r="117" spans="2:10" s="188" customFormat="1" ht="15.75" customHeight="1">
      <c r="B117" s="307">
        <v>47</v>
      </c>
      <c r="C117" s="302" t="s">
        <v>881</v>
      </c>
      <c r="D117" s="238" t="s">
        <v>645</v>
      </c>
      <c r="E117" s="246">
        <v>1</v>
      </c>
      <c r="F117" s="297"/>
      <c r="G117" s="408"/>
      <c r="H117" s="296">
        <f>G117*E117</f>
        <v>0</v>
      </c>
      <c r="J117" s="202"/>
    </row>
    <row r="118" spans="2:10" s="188" customFormat="1" ht="15.75" customHeight="1">
      <c r="B118" s="307"/>
      <c r="C118" s="429" t="s">
        <v>1448</v>
      </c>
      <c r="D118" s="430" t="s">
        <v>645</v>
      </c>
      <c r="E118" s="431">
        <v>1</v>
      </c>
      <c r="F118" s="297"/>
      <c r="G118" s="408"/>
      <c r="H118" s="296"/>
      <c r="J118" s="202"/>
    </row>
    <row r="119" spans="2:8" s="202" customFormat="1" ht="15.75" customHeight="1">
      <c r="B119" s="307">
        <v>48</v>
      </c>
      <c r="C119" s="302" t="s">
        <v>882</v>
      </c>
      <c r="D119" s="238" t="s">
        <v>645</v>
      </c>
      <c r="E119" s="246">
        <v>1</v>
      </c>
      <c r="F119" s="297"/>
      <c r="G119" s="408"/>
      <c r="H119" s="296">
        <f>G119*E119</f>
        <v>0</v>
      </c>
    </row>
    <row r="120" spans="2:8" s="202" customFormat="1" ht="15.75" customHeight="1">
      <c r="B120" s="307"/>
      <c r="C120" s="429" t="s">
        <v>1448</v>
      </c>
      <c r="D120" s="430" t="s">
        <v>645</v>
      </c>
      <c r="E120" s="431">
        <v>1</v>
      </c>
      <c r="F120" s="297"/>
      <c r="G120" s="408"/>
      <c r="H120" s="296"/>
    </row>
    <row r="121" spans="2:10" s="188" customFormat="1" ht="15.75" customHeight="1">
      <c r="B121" s="307">
        <v>49</v>
      </c>
      <c r="C121" s="305" t="s">
        <v>883</v>
      </c>
      <c r="D121" s="238" t="s">
        <v>645</v>
      </c>
      <c r="E121" s="246">
        <v>1</v>
      </c>
      <c r="F121" s="297"/>
      <c r="G121" s="408"/>
      <c r="H121" s="296">
        <f>G121*E121</f>
        <v>0</v>
      </c>
      <c r="J121" s="202"/>
    </row>
    <row r="122" spans="2:10" s="188" customFormat="1" ht="15.75" customHeight="1">
      <c r="B122" s="307"/>
      <c r="C122" s="429" t="s">
        <v>1448</v>
      </c>
      <c r="D122" s="430" t="s">
        <v>645</v>
      </c>
      <c r="E122" s="431">
        <v>1</v>
      </c>
      <c r="F122" s="297"/>
      <c r="G122" s="408"/>
      <c r="H122" s="296"/>
      <c r="J122" s="202"/>
    </row>
    <row r="123" spans="2:10" s="188" customFormat="1" ht="15.75" customHeight="1">
      <c r="B123" s="307">
        <v>50</v>
      </c>
      <c r="C123" s="305" t="s">
        <v>884</v>
      </c>
      <c r="D123" s="238" t="s">
        <v>645</v>
      </c>
      <c r="E123" s="246">
        <v>1</v>
      </c>
      <c r="F123" s="297"/>
      <c r="G123" s="408"/>
      <c r="H123" s="296">
        <f>G123*E123</f>
        <v>0</v>
      </c>
      <c r="J123" s="202"/>
    </row>
    <row r="124" spans="2:10" s="188" customFormat="1" ht="15.75" customHeight="1">
      <c r="B124" s="307"/>
      <c r="C124" s="429" t="s">
        <v>1448</v>
      </c>
      <c r="D124" s="430" t="s">
        <v>645</v>
      </c>
      <c r="E124" s="431">
        <v>1</v>
      </c>
      <c r="F124" s="297"/>
      <c r="G124" s="408"/>
      <c r="H124" s="296"/>
      <c r="J124" s="202"/>
    </row>
    <row r="125" spans="2:10" s="188" customFormat="1" ht="15.75" customHeight="1">
      <c r="B125" s="307">
        <v>51</v>
      </c>
      <c r="C125" s="305" t="s">
        <v>885</v>
      </c>
      <c r="D125" s="238" t="s">
        <v>645</v>
      </c>
      <c r="E125" s="246">
        <v>3</v>
      </c>
      <c r="F125" s="297"/>
      <c r="G125" s="408"/>
      <c r="H125" s="296">
        <f>G125*E125</f>
        <v>0</v>
      </c>
      <c r="J125" s="202"/>
    </row>
    <row r="126" spans="2:10" s="188" customFormat="1" ht="15.75" customHeight="1">
      <c r="B126" s="307"/>
      <c r="C126" s="429" t="s">
        <v>1450</v>
      </c>
      <c r="D126" s="430" t="s">
        <v>645</v>
      </c>
      <c r="E126" s="431">
        <v>3</v>
      </c>
      <c r="F126" s="297"/>
      <c r="G126" s="408"/>
      <c r="H126" s="296"/>
      <c r="J126" s="202"/>
    </row>
    <row r="127" spans="2:10" s="188" customFormat="1" ht="15.75" customHeight="1">
      <c r="B127" s="307">
        <v>52</v>
      </c>
      <c r="C127" s="305" t="s">
        <v>886</v>
      </c>
      <c r="D127" s="238" t="s">
        <v>645</v>
      </c>
      <c r="E127" s="246">
        <v>1</v>
      </c>
      <c r="F127" s="297"/>
      <c r="G127" s="408"/>
      <c r="H127" s="296">
        <f>G127*E127</f>
        <v>0</v>
      </c>
      <c r="J127" s="202"/>
    </row>
    <row r="128" spans="2:10" s="188" customFormat="1" ht="15.75" customHeight="1">
      <c r="B128" s="307"/>
      <c r="C128" s="429" t="s">
        <v>1448</v>
      </c>
      <c r="D128" s="430" t="s">
        <v>645</v>
      </c>
      <c r="E128" s="431">
        <v>1</v>
      </c>
      <c r="F128" s="297"/>
      <c r="G128" s="408"/>
      <c r="H128" s="296"/>
      <c r="J128" s="202"/>
    </row>
    <row r="129" spans="2:10" s="188" customFormat="1" ht="15.75" customHeight="1">
      <c r="B129" s="307">
        <v>53</v>
      </c>
      <c r="C129" s="305" t="s">
        <v>887</v>
      </c>
      <c r="D129" s="238" t="s">
        <v>645</v>
      </c>
      <c r="E129" s="246">
        <v>1</v>
      </c>
      <c r="F129" s="297"/>
      <c r="G129" s="408"/>
      <c r="H129" s="296">
        <f>G129*E129</f>
        <v>0</v>
      </c>
      <c r="J129" s="202"/>
    </row>
    <row r="130" spans="2:10" s="188" customFormat="1" ht="15.75" customHeight="1">
      <c r="B130" s="307"/>
      <c r="C130" s="429" t="s">
        <v>1448</v>
      </c>
      <c r="D130" s="430" t="s">
        <v>645</v>
      </c>
      <c r="E130" s="431">
        <v>1</v>
      </c>
      <c r="F130" s="297"/>
      <c r="G130" s="408"/>
      <c r="H130" s="296"/>
      <c r="J130" s="202"/>
    </row>
    <row r="131" spans="2:10" s="188" customFormat="1" ht="15.75" customHeight="1">
      <c r="B131" s="307">
        <v>54</v>
      </c>
      <c r="C131" s="305" t="s">
        <v>888</v>
      </c>
      <c r="D131" s="238" t="s">
        <v>645</v>
      </c>
      <c r="E131" s="246">
        <v>1</v>
      </c>
      <c r="F131" s="297"/>
      <c r="G131" s="408"/>
      <c r="H131" s="296">
        <f>G131*E131</f>
        <v>0</v>
      </c>
      <c r="J131" s="202"/>
    </row>
    <row r="132" spans="2:10" s="188" customFormat="1" ht="15.75" customHeight="1">
      <c r="B132" s="307"/>
      <c r="C132" s="429" t="s">
        <v>1448</v>
      </c>
      <c r="D132" s="430" t="s">
        <v>645</v>
      </c>
      <c r="E132" s="431">
        <v>1</v>
      </c>
      <c r="F132" s="297"/>
      <c r="G132" s="408"/>
      <c r="H132" s="296"/>
      <c r="J132" s="202"/>
    </row>
    <row r="133" spans="2:10" s="188" customFormat="1" ht="15.75" customHeight="1">
      <c r="B133" s="307">
        <v>55</v>
      </c>
      <c r="C133" s="305" t="s">
        <v>889</v>
      </c>
      <c r="D133" s="238" t="s">
        <v>645</v>
      </c>
      <c r="E133" s="246">
        <v>1</v>
      </c>
      <c r="F133" s="297"/>
      <c r="G133" s="408"/>
      <c r="H133" s="296">
        <f>G133*E133</f>
        <v>0</v>
      </c>
      <c r="J133" s="202"/>
    </row>
    <row r="134" spans="2:10" s="188" customFormat="1" ht="15.75" customHeight="1">
      <c r="B134" s="307"/>
      <c r="C134" s="429" t="s">
        <v>1448</v>
      </c>
      <c r="D134" s="430" t="s">
        <v>645</v>
      </c>
      <c r="E134" s="431">
        <v>1</v>
      </c>
      <c r="F134" s="297"/>
      <c r="G134" s="408"/>
      <c r="H134" s="296"/>
      <c r="J134" s="202"/>
    </row>
    <row r="135" spans="2:10" s="188" customFormat="1" ht="15.75" customHeight="1">
      <c r="B135" s="307"/>
      <c r="C135" s="309"/>
      <c r="D135" s="306"/>
      <c r="E135" s="246"/>
      <c r="F135" s="297"/>
      <c r="G135" s="408"/>
      <c r="H135" s="296"/>
      <c r="J135" s="202"/>
    </row>
    <row r="136" spans="2:10" s="188" customFormat="1" ht="15.75" customHeight="1">
      <c r="B136" s="307"/>
      <c r="C136" s="291" t="s">
        <v>890</v>
      </c>
      <c r="D136" s="306"/>
      <c r="E136" s="246"/>
      <c r="F136" s="297"/>
      <c r="G136" s="408"/>
      <c r="H136" s="296"/>
      <c r="J136" s="202"/>
    </row>
    <row r="137" spans="2:10" s="188" customFormat="1" ht="15.75" customHeight="1">
      <c r="B137" s="307">
        <v>56</v>
      </c>
      <c r="C137" s="305" t="s">
        <v>891</v>
      </c>
      <c r="D137" s="306" t="s">
        <v>697</v>
      </c>
      <c r="E137" s="303">
        <v>1</v>
      </c>
      <c r="F137" s="297"/>
      <c r="G137" s="408"/>
      <c r="H137" s="296">
        <f>G137*E137</f>
        <v>0</v>
      </c>
      <c r="J137" s="202"/>
    </row>
    <row r="138" spans="2:10" s="188" customFormat="1" ht="15.75" customHeight="1">
      <c r="B138" s="307"/>
      <c r="C138" s="429" t="s">
        <v>1448</v>
      </c>
      <c r="D138" s="430" t="s">
        <v>697</v>
      </c>
      <c r="E138" s="431">
        <v>1</v>
      </c>
      <c r="F138" s="297"/>
      <c r="G138" s="408"/>
      <c r="H138" s="296"/>
      <c r="J138" s="202"/>
    </row>
    <row r="139" spans="2:10" s="188" customFormat="1" ht="15.75" customHeight="1">
      <c r="B139" s="307">
        <v>57</v>
      </c>
      <c r="C139" s="305" t="s">
        <v>892</v>
      </c>
      <c r="D139" s="306" t="s">
        <v>697</v>
      </c>
      <c r="E139" s="303">
        <v>2</v>
      </c>
      <c r="F139" s="297"/>
      <c r="G139" s="408"/>
      <c r="H139" s="296">
        <f>G139*E139</f>
        <v>0</v>
      </c>
      <c r="J139" s="202"/>
    </row>
    <row r="140" spans="2:10" s="188" customFormat="1" ht="15.75" customHeight="1">
      <c r="B140" s="307"/>
      <c r="C140" s="429" t="s">
        <v>1445</v>
      </c>
      <c r="D140" s="430" t="s">
        <v>697</v>
      </c>
      <c r="E140" s="431">
        <v>2</v>
      </c>
      <c r="F140" s="297"/>
      <c r="G140" s="408"/>
      <c r="H140" s="296"/>
      <c r="J140" s="202"/>
    </row>
    <row r="141" spans="2:10" s="188" customFormat="1" ht="48" customHeight="1">
      <c r="B141" s="307">
        <v>58</v>
      </c>
      <c r="C141" s="308" t="s">
        <v>893</v>
      </c>
      <c r="D141" s="306" t="s">
        <v>697</v>
      </c>
      <c r="E141" s="303">
        <v>2</v>
      </c>
      <c r="F141" s="297"/>
      <c r="G141" s="408"/>
      <c r="H141" s="296">
        <f>G141*E141</f>
        <v>0</v>
      </c>
      <c r="J141" s="202"/>
    </row>
    <row r="142" spans="2:10" s="188" customFormat="1" ht="15">
      <c r="B142" s="307"/>
      <c r="C142" s="429" t="s">
        <v>1445</v>
      </c>
      <c r="D142" s="430" t="s">
        <v>697</v>
      </c>
      <c r="E142" s="431">
        <v>2</v>
      </c>
      <c r="F142" s="297"/>
      <c r="G142" s="408"/>
      <c r="H142" s="296"/>
      <c r="J142" s="202"/>
    </row>
    <row r="143" spans="2:10" s="188" customFormat="1" ht="15.75" customHeight="1">
      <c r="B143" s="307">
        <v>59</v>
      </c>
      <c r="C143" s="305" t="s">
        <v>894</v>
      </c>
      <c r="D143" s="306" t="s">
        <v>697</v>
      </c>
      <c r="E143" s="303">
        <v>2</v>
      </c>
      <c r="F143" s="297"/>
      <c r="G143" s="408"/>
      <c r="H143" s="296">
        <f>G143*E143</f>
        <v>0</v>
      </c>
      <c r="J143" s="202"/>
    </row>
    <row r="144" spans="2:10" s="188" customFormat="1" ht="15.75" customHeight="1">
      <c r="B144" s="307"/>
      <c r="C144" s="429" t="s">
        <v>1445</v>
      </c>
      <c r="D144" s="430" t="s">
        <v>697</v>
      </c>
      <c r="E144" s="431">
        <v>2</v>
      </c>
      <c r="F144" s="297"/>
      <c r="G144" s="408"/>
      <c r="H144" s="296"/>
      <c r="J144" s="202"/>
    </row>
    <row r="145" spans="2:10" s="188" customFormat="1" ht="15.75" customHeight="1">
      <c r="B145" s="307"/>
      <c r="C145" s="309"/>
      <c r="D145" s="310"/>
      <c r="E145" s="246"/>
      <c r="F145" s="297"/>
      <c r="G145" s="408"/>
      <c r="H145" s="296"/>
      <c r="J145" s="202"/>
    </row>
    <row r="146" spans="2:10" s="188" customFormat="1" ht="15.75" customHeight="1">
      <c r="B146" s="307"/>
      <c r="C146" s="291" t="s">
        <v>895</v>
      </c>
      <c r="D146" s="310"/>
      <c r="E146" s="246"/>
      <c r="F146" s="297"/>
      <c r="G146" s="408"/>
      <c r="H146" s="296"/>
      <c r="J146" s="202"/>
    </row>
    <row r="147" spans="2:10" s="188" customFormat="1" ht="31.5" customHeight="1">
      <c r="B147" s="307">
        <v>60</v>
      </c>
      <c r="C147" s="299" t="s">
        <v>896</v>
      </c>
      <c r="D147" s="238" t="s">
        <v>697</v>
      </c>
      <c r="E147" s="246">
        <v>1</v>
      </c>
      <c r="F147" s="301"/>
      <c r="G147" s="408"/>
      <c r="H147" s="296">
        <f>G147*E147</f>
        <v>0</v>
      </c>
      <c r="J147" s="202"/>
    </row>
    <row r="148" spans="2:10" s="188" customFormat="1" ht="15">
      <c r="B148" s="307"/>
      <c r="C148" s="429" t="s">
        <v>1448</v>
      </c>
      <c r="D148" s="430" t="s">
        <v>697</v>
      </c>
      <c r="E148" s="431">
        <v>1</v>
      </c>
      <c r="F148" s="301"/>
      <c r="G148" s="408"/>
      <c r="H148" s="296"/>
      <c r="J148" s="202"/>
    </row>
    <row r="149" spans="2:10" s="188" customFormat="1" ht="30">
      <c r="B149" s="307">
        <v>61</v>
      </c>
      <c r="C149" s="299" t="s">
        <v>897</v>
      </c>
      <c r="D149" s="238" t="s">
        <v>697</v>
      </c>
      <c r="E149" s="246">
        <v>4</v>
      </c>
      <c r="F149" s="301"/>
      <c r="G149" s="408"/>
      <c r="H149" s="296">
        <f>G149*E149</f>
        <v>0</v>
      </c>
      <c r="J149" s="202"/>
    </row>
    <row r="150" spans="2:10" s="188" customFormat="1" ht="15">
      <c r="B150" s="307"/>
      <c r="C150" s="429" t="s">
        <v>1451</v>
      </c>
      <c r="D150" s="430" t="s">
        <v>697</v>
      </c>
      <c r="E150" s="431">
        <v>4</v>
      </c>
      <c r="F150" s="301"/>
      <c r="G150" s="408"/>
      <c r="H150" s="296"/>
      <c r="J150" s="202"/>
    </row>
    <row r="151" spans="2:10" s="188" customFormat="1" ht="15.75" customHeight="1">
      <c r="B151" s="307">
        <v>62</v>
      </c>
      <c r="C151" s="311" t="s">
        <v>787</v>
      </c>
      <c r="D151" s="238" t="s">
        <v>697</v>
      </c>
      <c r="E151" s="246">
        <v>6</v>
      </c>
      <c r="F151" s="297"/>
      <c r="G151" s="408"/>
      <c r="H151" s="296">
        <f>G151*E151</f>
        <v>0</v>
      </c>
      <c r="J151" s="202"/>
    </row>
    <row r="152" spans="2:10" s="188" customFormat="1" ht="15.75" customHeight="1">
      <c r="B152" s="307"/>
      <c r="C152" s="429" t="s">
        <v>1429</v>
      </c>
      <c r="D152" s="430" t="s">
        <v>697</v>
      </c>
      <c r="E152" s="431">
        <v>6</v>
      </c>
      <c r="F152" s="297"/>
      <c r="G152" s="408"/>
      <c r="H152" s="296"/>
      <c r="J152" s="202"/>
    </row>
    <row r="153" spans="2:10" s="188" customFormat="1" ht="15.75" customHeight="1">
      <c r="B153" s="307">
        <v>63</v>
      </c>
      <c r="C153" s="311" t="s">
        <v>898</v>
      </c>
      <c r="D153" s="238" t="s">
        <v>697</v>
      </c>
      <c r="E153" s="246">
        <v>1</v>
      </c>
      <c r="F153" s="297"/>
      <c r="G153" s="408"/>
      <c r="H153" s="296">
        <f>G153*E153</f>
        <v>0</v>
      </c>
      <c r="J153" s="202"/>
    </row>
    <row r="154" spans="2:10" s="188" customFormat="1" ht="15.75" customHeight="1">
      <c r="B154" s="307"/>
      <c r="C154" s="429" t="s">
        <v>1448</v>
      </c>
      <c r="D154" s="430" t="s">
        <v>697</v>
      </c>
      <c r="E154" s="431">
        <v>1</v>
      </c>
      <c r="F154" s="297"/>
      <c r="G154" s="408"/>
      <c r="H154" s="296"/>
      <c r="J154" s="202"/>
    </row>
    <row r="155" spans="2:10" s="188" customFormat="1" ht="15.75" customHeight="1">
      <c r="B155" s="307">
        <v>64</v>
      </c>
      <c r="C155" s="311" t="s">
        <v>899</v>
      </c>
      <c r="D155" s="238" t="s">
        <v>697</v>
      </c>
      <c r="E155" s="246">
        <v>5</v>
      </c>
      <c r="F155" s="297"/>
      <c r="G155" s="408"/>
      <c r="H155" s="296">
        <f>G155*E155</f>
        <v>0</v>
      </c>
      <c r="J155" s="202"/>
    </row>
    <row r="156" spans="2:10" s="188" customFormat="1" ht="15.75" customHeight="1">
      <c r="B156" s="307"/>
      <c r="C156" s="429" t="s">
        <v>1452</v>
      </c>
      <c r="D156" s="430" t="s">
        <v>697</v>
      </c>
      <c r="E156" s="431">
        <v>5</v>
      </c>
      <c r="F156" s="297"/>
      <c r="G156" s="408"/>
      <c r="H156" s="296"/>
      <c r="J156" s="202"/>
    </row>
    <row r="157" spans="2:10" s="188" customFormat="1" ht="15.75" customHeight="1">
      <c r="B157" s="307">
        <v>65</v>
      </c>
      <c r="C157" s="312" t="s">
        <v>900</v>
      </c>
      <c r="D157" s="238" t="s">
        <v>697</v>
      </c>
      <c r="E157" s="246">
        <v>2</v>
      </c>
      <c r="F157" s="297"/>
      <c r="G157" s="408"/>
      <c r="H157" s="296">
        <f>G157*E157</f>
        <v>0</v>
      </c>
      <c r="J157" s="202"/>
    </row>
    <row r="158" spans="2:10" s="188" customFormat="1" ht="15.75" customHeight="1">
      <c r="B158" s="307"/>
      <c r="C158" s="429" t="s">
        <v>1445</v>
      </c>
      <c r="D158" s="430" t="s">
        <v>697</v>
      </c>
      <c r="E158" s="431">
        <v>2</v>
      </c>
      <c r="F158" s="297"/>
      <c r="G158" s="408"/>
      <c r="H158" s="296"/>
      <c r="J158" s="202"/>
    </row>
    <row r="159" spans="2:10" s="188" customFormat="1" ht="15.75" customHeight="1">
      <c r="B159" s="307">
        <v>66</v>
      </c>
      <c r="C159" s="312" t="s">
        <v>901</v>
      </c>
      <c r="D159" s="238" t="s">
        <v>697</v>
      </c>
      <c r="E159" s="246">
        <v>2</v>
      </c>
      <c r="F159" s="297"/>
      <c r="G159" s="408"/>
      <c r="H159" s="296">
        <f>G159*E159</f>
        <v>0</v>
      </c>
      <c r="J159" s="202"/>
    </row>
    <row r="160" spans="2:10" s="188" customFormat="1" ht="15.75" customHeight="1">
      <c r="B160" s="307"/>
      <c r="C160" s="429" t="s">
        <v>1445</v>
      </c>
      <c r="D160" s="430" t="s">
        <v>697</v>
      </c>
      <c r="E160" s="431">
        <v>2</v>
      </c>
      <c r="F160" s="297"/>
      <c r="G160" s="408"/>
      <c r="H160" s="296"/>
      <c r="J160" s="202"/>
    </row>
    <row r="161" spans="2:10" s="188" customFormat="1" ht="15.75" customHeight="1">
      <c r="B161" s="307">
        <v>67</v>
      </c>
      <c r="C161" s="312" t="s">
        <v>902</v>
      </c>
      <c r="D161" s="238" t="s">
        <v>697</v>
      </c>
      <c r="E161" s="246">
        <v>4</v>
      </c>
      <c r="F161" s="297"/>
      <c r="G161" s="408"/>
      <c r="H161" s="296">
        <f>G161*E161</f>
        <v>0</v>
      </c>
      <c r="J161" s="202"/>
    </row>
    <row r="162" spans="2:10" s="188" customFormat="1" ht="15.75" customHeight="1">
      <c r="B162" s="307"/>
      <c r="C162" s="429" t="s">
        <v>1451</v>
      </c>
      <c r="D162" s="430" t="s">
        <v>697</v>
      </c>
      <c r="E162" s="431">
        <v>4</v>
      </c>
      <c r="F162" s="297"/>
      <c r="G162" s="408"/>
      <c r="H162" s="296"/>
      <c r="J162" s="202"/>
    </row>
    <row r="163" spans="2:10" s="188" customFormat="1" ht="15.75" customHeight="1">
      <c r="B163" s="307">
        <v>68</v>
      </c>
      <c r="C163" s="313" t="s">
        <v>903</v>
      </c>
      <c r="D163" s="238" t="s">
        <v>697</v>
      </c>
      <c r="E163" s="246">
        <v>4</v>
      </c>
      <c r="F163" s="297"/>
      <c r="G163" s="408"/>
      <c r="H163" s="296">
        <f>G163*E163</f>
        <v>0</v>
      </c>
      <c r="J163" s="202"/>
    </row>
    <row r="164" spans="2:10" s="188" customFormat="1" ht="15.75" customHeight="1">
      <c r="B164" s="307"/>
      <c r="C164" s="429" t="s">
        <v>1451</v>
      </c>
      <c r="D164" s="430" t="s">
        <v>697</v>
      </c>
      <c r="E164" s="431">
        <v>4</v>
      </c>
      <c r="F164" s="297"/>
      <c r="G164" s="408"/>
      <c r="H164" s="296"/>
      <c r="J164" s="202"/>
    </row>
    <row r="165" spans="2:10" s="188" customFormat="1" ht="48" customHeight="1">
      <c r="B165" s="307">
        <v>69</v>
      </c>
      <c r="C165" s="308" t="s">
        <v>904</v>
      </c>
      <c r="D165" s="238" t="s">
        <v>697</v>
      </c>
      <c r="E165" s="303">
        <v>8</v>
      </c>
      <c r="F165" s="297"/>
      <c r="G165" s="408"/>
      <c r="H165" s="296">
        <f>G165*E165</f>
        <v>0</v>
      </c>
      <c r="J165" s="202"/>
    </row>
    <row r="166" spans="2:10" s="188" customFormat="1" ht="15">
      <c r="B166" s="307"/>
      <c r="C166" s="429" t="s">
        <v>1453</v>
      </c>
      <c r="D166" s="430" t="s">
        <v>697</v>
      </c>
      <c r="E166" s="431">
        <v>8</v>
      </c>
      <c r="F166" s="297"/>
      <c r="G166" s="408"/>
      <c r="H166" s="296"/>
      <c r="J166" s="202"/>
    </row>
    <row r="167" spans="2:8" s="188" customFormat="1" ht="15.75" customHeight="1">
      <c r="B167" s="307"/>
      <c r="C167" s="302"/>
      <c r="D167" s="310"/>
      <c r="E167" s="246"/>
      <c r="F167" s="297"/>
      <c r="G167" s="408"/>
      <c r="H167" s="296"/>
    </row>
    <row r="168" spans="2:8" s="188" customFormat="1" ht="15.75" customHeight="1">
      <c r="B168" s="307"/>
      <c r="C168" s="291" t="s">
        <v>905</v>
      </c>
      <c r="D168" s="310"/>
      <c r="E168" s="246"/>
      <c r="F168" s="297"/>
      <c r="G168" s="408"/>
      <c r="H168" s="296"/>
    </row>
    <row r="169" spans="2:8" s="188" customFormat="1" ht="15.75" customHeight="1">
      <c r="B169" s="307">
        <v>70</v>
      </c>
      <c r="C169" s="231" t="s">
        <v>906</v>
      </c>
      <c r="D169" s="260" t="s">
        <v>803</v>
      </c>
      <c r="E169" s="303">
        <v>560</v>
      </c>
      <c r="F169" s="297"/>
      <c r="G169" s="408"/>
      <c r="H169" s="296">
        <f>G169*E169</f>
        <v>0</v>
      </c>
    </row>
    <row r="170" spans="2:8" s="188" customFormat="1" ht="15.75" customHeight="1">
      <c r="B170" s="307"/>
      <c r="C170" s="416" t="s">
        <v>1380</v>
      </c>
      <c r="D170" s="417" t="s">
        <v>1383</v>
      </c>
      <c r="E170" s="424">
        <f>(62+41+33+91)*1.5*1.2+(8+37+8+6+99)*0.8*1.2</f>
        <v>560.28</v>
      </c>
      <c r="F170" s="297"/>
      <c r="G170" s="408"/>
      <c r="H170" s="296"/>
    </row>
    <row r="171" spans="2:8" s="188" customFormat="1" ht="15.75" customHeight="1">
      <c r="B171" s="307">
        <v>71</v>
      </c>
      <c r="C171" s="231" t="s">
        <v>804</v>
      </c>
      <c r="D171" s="260" t="s">
        <v>805</v>
      </c>
      <c r="E171" s="419">
        <v>1402</v>
      </c>
      <c r="F171" s="297"/>
      <c r="G171" s="408"/>
      <c r="H171" s="296">
        <f>G171*E171</f>
        <v>0</v>
      </c>
    </row>
    <row r="172" spans="2:8" s="188" customFormat="1" ht="15.75" customHeight="1">
      <c r="B172" s="307"/>
      <c r="C172" s="418" t="s">
        <v>1385</v>
      </c>
      <c r="D172" s="417" t="s">
        <v>1384</v>
      </c>
      <c r="E172" s="425">
        <f>2*((62+41+33+91)*1.5*1.5+(8+37+8.5+6+99)*0.8*1.5)</f>
        <v>1401.9</v>
      </c>
      <c r="F172" s="297"/>
      <c r="G172" s="408"/>
      <c r="H172" s="296"/>
    </row>
    <row r="173" spans="2:8" s="188" customFormat="1" ht="15.75" customHeight="1">
      <c r="B173" s="307">
        <v>72</v>
      </c>
      <c r="C173" s="231" t="s">
        <v>806</v>
      </c>
      <c r="D173" s="260" t="s">
        <v>803</v>
      </c>
      <c r="E173" s="303">
        <v>70</v>
      </c>
      <c r="F173" s="297"/>
      <c r="G173" s="408"/>
      <c r="H173" s="296">
        <f>G173*E173</f>
        <v>0</v>
      </c>
    </row>
    <row r="174" spans="2:8" s="188" customFormat="1" ht="15.75" customHeight="1">
      <c r="B174" s="307"/>
      <c r="C174" s="418" t="s">
        <v>1386</v>
      </c>
      <c r="D174" s="417" t="s">
        <v>1383</v>
      </c>
      <c r="E174" s="420">
        <f>(62+41+33+91)*1.5*0.15+(8+37+8+6+99)*0.8*0.15</f>
        <v>70.035</v>
      </c>
      <c r="F174" s="297"/>
      <c r="G174" s="408"/>
      <c r="H174" s="296"/>
    </row>
    <row r="175" spans="2:8" s="188" customFormat="1" ht="15.75" customHeight="1">
      <c r="B175" s="307">
        <v>73</v>
      </c>
      <c r="C175" s="231" t="s">
        <v>807</v>
      </c>
      <c r="D175" s="260" t="s">
        <v>803</v>
      </c>
      <c r="E175" s="303">
        <v>140</v>
      </c>
      <c r="F175" s="297"/>
      <c r="G175" s="408"/>
      <c r="H175" s="296">
        <f>G175*E175</f>
        <v>0</v>
      </c>
    </row>
    <row r="176" spans="2:8" s="188" customFormat="1" ht="15.75" customHeight="1">
      <c r="B176" s="307"/>
      <c r="C176" s="421" t="s">
        <v>1387</v>
      </c>
      <c r="D176" s="417" t="s">
        <v>1383</v>
      </c>
      <c r="E176" s="422">
        <f>(62+41+33+91)*1.5*0.3+(8+37+8+6+99)*0.8*0.3</f>
        <v>140.07</v>
      </c>
      <c r="F176" s="297"/>
      <c r="G176" s="408"/>
      <c r="H176" s="296"/>
    </row>
    <row r="177" spans="2:8" s="188" customFormat="1" ht="15.75" customHeight="1">
      <c r="B177" s="307">
        <v>74</v>
      </c>
      <c r="C177" s="231" t="s">
        <v>808</v>
      </c>
      <c r="D177" s="260" t="s">
        <v>803</v>
      </c>
      <c r="E177" s="411">
        <f>E169-E173-E175</f>
        <v>350</v>
      </c>
      <c r="F177" s="297"/>
      <c r="G177" s="408"/>
      <c r="H177" s="296">
        <f>G177*E177</f>
        <v>0</v>
      </c>
    </row>
    <row r="178" spans="2:8" s="188" customFormat="1" ht="15.75" customHeight="1">
      <c r="B178" s="307"/>
      <c r="C178" s="418" t="s">
        <v>1388</v>
      </c>
      <c r="D178" s="417" t="s">
        <v>1383</v>
      </c>
      <c r="E178" s="423">
        <f>E170-E174-E176</f>
        <v>350.175</v>
      </c>
      <c r="F178" s="297"/>
      <c r="G178" s="408"/>
      <c r="H178" s="296"/>
    </row>
    <row r="179" spans="2:8" s="188" customFormat="1" ht="15.75" customHeight="1">
      <c r="B179" s="307">
        <v>75</v>
      </c>
      <c r="C179" s="231" t="s">
        <v>809</v>
      </c>
      <c r="D179" s="238" t="s">
        <v>85</v>
      </c>
      <c r="E179" s="303">
        <v>385</v>
      </c>
      <c r="F179" s="297"/>
      <c r="G179" s="408"/>
      <c r="H179" s="296">
        <f>G179*E179</f>
        <v>0</v>
      </c>
    </row>
    <row r="180" spans="2:8" s="188" customFormat="1" ht="15.75" customHeight="1">
      <c r="B180" s="307"/>
      <c r="C180" s="413" t="s">
        <v>1381</v>
      </c>
      <c r="D180" s="414" t="s">
        <v>85</v>
      </c>
      <c r="E180" s="415">
        <f>62+41+33+91+8+37+8+6+99</f>
        <v>385</v>
      </c>
      <c r="F180" s="297"/>
      <c r="G180" s="408"/>
      <c r="H180" s="296"/>
    </row>
    <row r="181" spans="2:8" s="188" customFormat="1" ht="15.75" customHeight="1">
      <c r="B181" s="307">
        <v>76</v>
      </c>
      <c r="C181" s="257" t="s">
        <v>1476</v>
      </c>
      <c r="D181" s="583" t="s">
        <v>803</v>
      </c>
      <c r="E181" s="584">
        <f>E169-E177</f>
        <v>210</v>
      </c>
      <c r="F181" s="585"/>
      <c r="G181" s="408"/>
      <c r="H181" s="296">
        <f>G181*E181</f>
        <v>0</v>
      </c>
    </row>
    <row r="182" spans="2:8" s="188" customFormat="1" ht="15.75" customHeight="1">
      <c r="B182" s="582"/>
      <c r="C182" s="578" t="s">
        <v>1389</v>
      </c>
      <c r="D182" s="588" t="s">
        <v>1383</v>
      </c>
      <c r="E182" s="589">
        <f>E170-E177</f>
        <v>210.27999999999997</v>
      </c>
      <c r="F182" s="585"/>
      <c r="G182" s="408"/>
      <c r="H182" s="296"/>
    </row>
    <row r="183" spans="2:8" s="188" customFormat="1" ht="15.75" customHeight="1">
      <c r="B183" s="582">
        <v>77</v>
      </c>
      <c r="C183" s="591" t="s">
        <v>1474</v>
      </c>
      <c r="D183" s="583" t="s">
        <v>803</v>
      </c>
      <c r="E183" s="584">
        <v>210</v>
      </c>
      <c r="F183" s="585"/>
      <c r="G183" s="408"/>
      <c r="H183" s="296">
        <f>G183*E183</f>
        <v>0</v>
      </c>
    </row>
    <row r="184" spans="2:8" s="188" customFormat="1" ht="15.75" customHeight="1">
      <c r="B184" s="582"/>
      <c r="C184" s="578" t="s">
        <v>1389</v>
      </c>
      <c r="D184" s="588" t="s">
        <v>1383</v>
      </c>
      <c r="E184" s="589">
        <v>210</v>
      </c>
      <c r="F184" s="585"/>
      <c r="G184" s="408"/>
      <c r="H184" s="296"/>
    </row>
    <row r="185" spans="2:8" s="188" customFormat="1" ht="15.75" customHeight="1">
      <c r="B185" s="582">
        <v>78</v>
      </c>
      <c r="C185" s="591" t="s">
        <v>1475</v>
      </c>
      <c r="D185" s="583" t="s">
        <v>803</v>
      </c>
      <c r="E185" s="584">
        <v>210</v>
      </c>
      <c r="F185" s="585"/>
      <c r="G185" s="408"/>
      <c r="H185" s="296">
        <f>G185*E185</f>
        <v>0</v>
      </c>
    </row>
    <row r="186" spans="2:8" s="188" customFormat="1" ht="15.75" customHeight="1">
      <c r="B186" s="582"/>
      <c r="C186" s="578" t="s">
        <v>1389</v>
      </c>
      <c r="D186" s="588" t="s">
        <v>1383</v>
      </c>
      <c r="E186" s="589">
        <v>210</v>
      </c>
      <c r="F186" s="585"/>
      <c r="G186" s="408"/>
      <c r="H186" s="296"/>
    </row>
    <row r="187" spans="2:8" s="188" customFormat="1" ht="15.75" customHeight="1">
      <c r="B187" s="582"/>
      <c r="C187" s="592" t="s">
        <v>816</v>
      </c>
      <c r="D187" s="593"/>
      <c r="E187" s="593"/>
      <c r="F187" s="585"/>
      <c r="G187" s="408"/>
      <c r="H187" s="296">
        <f>G187*E187</f>
        <v>0</v>
      </c>
    </row>
    <row r="188" spans="2:45" s="202" customFormat="1" ht="15.75" customHeight="1">
      <c r="B188" s="582">
        <v>79</v>
      </c>
      <c r="C188" s="594" t="s">
        <v>907</v>
      </c>
      <c r="D188" s="595" t="s">
        <v>645</v>
      </c>
      <c r="E188" s="596">
        <v>7</v>
      </c>
      <c r="F188" s="590"/>
      <c r="G188" s="408"/>
      <c r="H188" s="296">
        <f>G188*E188</f>
        <v>0</v>
      </c>
      <c r="I188" s="192"/>
      <c r="J188" s="192"/>
      <c r="K188" s="192"/>
      <c r="L188" s="192"/>
      <c r="M188" s="192"/>
      <c r="N188" s="192"/>
      <c r="O188" s="192"/>
      <c r="P188" s="192"/>
      <c r="Q188" s="192"/>
      <c r="R188" s="192"/>
      <c r="S188" s="192"/>
      <c r="T188" s="192"/>
      <c r="U188" s="192"/>
      <c r="V188" s="192"/>
      <c r="W188" s="192"/>
      <c r="X188" s="192"/>
      <c r="Y188" s="192"/>
      <c r="Z188" s="192"/>
      <c r="AA188" s="192"/>
      <c r="AB188" s="192"/>
      <c r="AC188" s="192"/>
      <c r="AD188" s="192"/>
      <c r="AE188" s="192"/>
      <c r="AF188" s="192"/>
      <c r="AG188" s="192"/>
      <c r="AH188" s="192"/>
      <c r="AI188" s="192"/>
      <c r="AJ188" s="192"/>
      <c r="AK188" s="192"/>
      <c r="AL188" s="192"/>
      <c r="AM188" s="192"/>
      <c r="AN188" s="192"/>
      <c r="AO188" s="192"/>
      <c r="AP188" s="192"/>
      <c r="AQ188" s="192"/>
      <c r="AR188" s="192"/>
      <c r="AS188" s="192"/>
    </row>
    <row r="189" spans="2:45" s="202" customFormat="1" ht="15.75" customHeight="1">
      <c r="B189" s="582"/>
      <c r="C189" s="597" t="s">
        <v>1454</v>
      </c>
      <c r="D189" s="598" t="s">
        <v>645</v>
      </c>
      <c r="E189" s="599">
        <v>7</v>
      </c>
      <c r="F189" s="590"/>
      <c r="G189" s="408"/>
      <c r="H189" s="296"/>
      <c r="I189" s="192"/>
      <c r="J189" s="192"/>
      <c r="K189" s="192"/>
      <c r="L189" s="192"/>
      <c r="M189" s="192"/>
      <c r="N189" s="192"/>
      <c r="O189" s="192"/>
      <c r="P189" s="192"/>
      <c r="Q189" s="192"/>
      <c r="R189" s="192"/>
      <c r="S189" s="192"/>
      <c r="T189" s="192"/>
      <c r="U189" s="192"/>
      <c r="V189" s="192"/>
      <c r="W189" s="192"/>
      <c r="X189" s="192"/>
      <c r="Y189" s="192"/>
      <c r="Z189" s="192"/>
      <c r="AA189" s="192"/>
      <c r="AB189" s="192"/>
      <c r="AC189" s="192"/>
      <c r="AD189" s="192"/>
      <c r="AE189" s="192"/>
      <c r="AF189" s="192"/>
      <c r="AG189" s="192"/>
      <c r="AH189" s="192"/>
      <c r="AI189" s="192"/>
      <c r="AJ189" s="192"/>
      <c r="AK189" s="192"/>
      <c r="AL189" s="192"/>
      <c r="AM189" s="192"/>
      <c r="AN189" s="192"/>
      <c r="AO189" s="192"/>
      <c r="AP189" s="192"/>
      <c r="AQ189" s="192"/>
      <c r="AR189" s="192"/>
      <c r="AS189" s="192"/>
    </row>
    <row r="190" spans="2:45" s="202" customFormat="1" ht="15.75" customHeight="1">
      <c r="B190" s="307">
        <v>80</v>
      </c>
      <c r="C190" s="261" t="s">
        <v>908</v>
      </c>
      <c r="D190" s="306" t="s">
        <v>645</v>
      </c>
      <c r="E190" s="586">
        <v>3</v>
      </c>
      <c r="F190" s="587"/>
      <c r="G190" s="408"/>
      <c r="H190" s="296">
        <f>G190*E190</f>
        <v>0</v>
      </c>
      <c r="I190" s="192"/>
      <c r="J190" s="192"/>
      <c r="K190" s="192"/>
      <c r="L190" s="192"/>
      <c r="M190" s="192"/>
      <c r="N190" s="192"/>
      <c r="O190" s="192"/>
      <c r="P190" s="192"/>
      <c r="Q190" s="192"/>
      <c r="R190" s="192"/>
      <c r="S190" s="192"/>
      <c r="T190" s="192"/>
      <c r="U190" s="192"/>
      <c r="V190" s="192"/>
      <c r="W190" s="192"/>
      <c r="X190" s="192"/>
      <c r="Y190" s="192"/>
      <c r="Z190" s="192"/>
      <c r="AA190" s="192"/>
      <c r="AB190" s="192"/>
      <c r="AC190" s="192"/>
      <c r="AD190" s="192"/>
      <c r="AE190" s="192"/>
      <c r="AF190" s="192"/>
      <c r="AG190" s="192"/>
      <c r="AH190" s="192"/>
      <c r="AI190" s="192"/>
      <c r="AJ190" s="192"/>
      <c r="AK190" s="192"/>
      <c r="AL190" s="192"/>
      <c r="AM190" s="192"/>
      <c r="AN190" s="192"/>
      <c r="AO190" s="192"/>
      <c r="AP190" s="192"/>
      <c r="AQ190" s="192"/>
      <c r="AR190" s="192"/>
      <c r="AS190" s="192"/>
    </row>
    <row r="191" spans="2:45" s="202" customFormat="1" ht="15.75" customHeight="1">
      <c r="B191" s="307"/>
      <c r="C191" s="426" t="s">
        <v>1450</v>
      </c>
      <c r="D191" s="427" t="s">
        <v>645</v>
      </c>
      <c r="E191" s="428">
        <v>3</v>
      </c>
      <c r="F191" s="297"/>
      <c r="G191" s="408"/>
      <c r="H191" s="296"/>
      <c r="I191" s="192"/>
      <c r="J191" s="192"/>
      <c r="K191" s="192"/>
      <c r="L191" s="192"/>
      <c r="M191" s="192"/>
      <c r="N191" s="192"/>
      <c r="O191" s="192"/>
      <c r="P191" s="192"/>
      <c r="Q191" s="192"/>
      <c r="R191" s="192"/>
      <c r="S191" s="192"/>
      <c r="T191" s="192"/>
      <c r="U191" s="192"/>
      <c r="V191" s="192"/>
      <c r="W191" s="192"/>
      <c r="X191" s="192"/>
      <c r="Y191" s="192"/>
      <c r="Z191" s="192"/>
      <c r="AA191" s="192"/>
      <c r="AB191" s="192"/>
      <c r="AC191" s="192"/>
      <c r="AD191" s="192"/>
      <c r="AE191" s="192"/>
      <c r="AF191" s="192"/>
      <c r="AG191" s="192"/>
      <c r="AH191" s="192"/>
      <c r="AI191" s="192"/>
      <c r="AJ191" s="192"/>
      <c r="AK191" s="192"/>
      <c r="AL191" s="192"/>
      <c r="AM191" s="192"/>
      <c r="AN191" s="192"/>
      <c r="AO191" s="192"/>
      <c r="AP191" s="192"/>
      <c r="AQ191" s="192"/>
      <c r="AR191" s="192"/>
      <c r="AS191" s="192"/>
    </row>
    <row r="192" spans="2:8" s="202" customFormat="1" ht="15.75" customHeight="1">
      <c r="B192" s="307">
        <v>81</v>
      </c>
      <c r="C192" s="305" t="s">
        <v>909</v>
      </c>
      <c r="D192" s="246" t="s">
        <v>85</v>
      </c>
      <c r="E192" s="298">
        <v>1460</v>
      </c>
      <c r="F192" s="297"/>
      <c r="G192" s="408"/>
      <c r="H192" s="296">
        <f>G192*E192</f>
        <v>0</v>
      </c>
    </row>
    <row r="193" spans="2:8" s="202" customFormat="1" ht="15.75" customHeight="1">
      <c r="B193" s="307"/>
      <c r="C193" s="426" t="s">
        <v>1390</v>
      </c>
      <c r="D193" s="427" t="s">
        <v>85</v>
      </c>
      <c r="E193" s="428">
        <f>33.5+36+86+34+6+10+68+32+24+12+36+35+50+105+180+15+12+685</f>
        <v>1459.5</v>
      </c>
      <c r="F193" s="297"/>
      <c r="G193" s="408"/>
      <c r="H193" s="296"/>
    </row>
    <row r="194" spans="2:8" s="202" customFormat="1" ht="15.75" customHeight="1">
      <c r="B194" s="307">
        <v>82</v>
      </c>
      <c r="C194" s="305" t="s">
        <v>910</v>
      </c>
      <c r="D194" s="246" t="s">
        <v>85</v>
      </c>
      <c r="E194" s="298">
        <v>1460</v>
      </c>
      <c r="F194" s="297"/>
      <c r="G194" s="408"/>
      <c r="H194" s="296">
        <f>G194*E194</f>
        <v>0</v>
      </c>
    </row>
    <row r="195" spans="2:8" s="202" customFormat="1" ht="15.75" customHeight="1">
      <c r="B195" s="307"/>
      <c r="C195" s="426" t="s">
        <v>1390</v>
      </c>
      <c r="D195" s="427" t="s">
        <v>85</v>
      </c>
      <c r="E195" s="428">
        <f>33.5+36+86+34+6+10+68+32+24+12+36+35+50+105+180+15+12+685</f>
        <v>1459.5</v>
      </c>
      <c r="F195" s="297"/>
      <c r="G195" s="408"/>
      <c r="H195" s="296"/>
    </row>
    <row r="196" spans="2:8" s="202" customFormat="1" ht="15.75" customHeight="1">
      <c r="B196" s="307">
        <v>83</v>
      </c>
      <c r="C196" s="305" t="s">
        <v>818</v>
      </c>
      <c r="D196" s="246" t="s">
        <v>697</v>
      </c>
      <c r="E196" s="246">
        <v>1</v>
      </c>
      <c r="F196" s="297"/>
      <c r="G196" s="408"/>
      <c r="H196" s="296">
        <f>G196*E196</f>
        <v>0</v>
      </c>
    </row>
    <row r="197" spans="2:8" s="202" customFormat="1" ht="15.75" customHeight="1">
      <c r="B197" s="307"/>
      <c r="C197" s="426" t="s">
        <v>1448</v>
      </c>
      <c r="D197" s="427" t="s">
        <v>697</v>
      </c>
      <c r="E197" s="428">
        <v>1</v>
      </c>
      <c r="F197" s="297"/>
      <c r="G197" s="408"/>
      <c r="H197" s="296"/>
    </row>
    <row r="198" spans="1:8" s="188" customFormat="1" ht="15.75" customHeight="1">
      <c r="A198" s="202"/>
      <c r="B198" s="307">
        <v>84</v>
      </c>
      <c r="C198" s="231" t="s">
        <v>911</v>
      </c>
      <c r="D198" s="246" t="s">
        <v>645</v>
      </c>
      <c r="E198" s="246">
        <v>4</v>
      </c>
      <c r="F198" s="297"/>
      <c r="G198" s="408"/>
      <c r="H198" s="296">
        <f>G198*E198</f>
        <v>0</v>
      </c>
    </row>
    <row r="199" spans="2:8" s="314" customFormat="1" ht="15.75" thickBot="1">
      <c r="B199" s="307"/>
      <c r="C199" s="426" t="s">
        <v>1451</v>
      </c>
      <c r="D199" s="427" t="s">
        <v>645</v>
      </c>
      <c r="E199" s="428">
        <v>4</v>
      </c>
      <c r="F199" s="315"/>
      <c r="G199" s="408"/>
      <c r="H199" s="316"/>
    </row>
    <row r="200" spans="2:8" s="314" customFormat="1" ht="15">
      <c r="B200" s="618"/>
      <c r="C200" s="618"/>
      <c r="D200" s="618"/>
      <c r="E200" s="618"/>
      <c r="F200" s="317"/>
      <c r="G200" s="318"/>
      <c r="H200" s="316">
        <f>SUM(H14:H199)</f>
        <v>0</v>
      </c>
    </row>
    <row r="201" spans="2:7" s="314" customFormat="1" ht="15">
      <c r="B201" s="319"/>
      <c r="C201" s="265" t="s">
        <v>823</v>
      </c>
      <c r="D201" s="259"/>
      <c r="E201" s="320"/>
      <c r="F201" s="317"/>
      <c r="G201" s="259"/>
    </row>
    <row r="202" spans="2:30" s="202" customFormat="1" ht="106.5" customHeight="1">
      <c r="B202" s="319"/>
      <c r="C202" s="616" t="s">
        <v>912</v>
      </c>
      <c r="D202" s="616"/>
      <c r="E202" s="320"/>
      <c r="F202" s="14"/>
      <c r="G202" s="14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  <c r="R202" s="192"/>
      <c r="S202" s="192"/>
      <c r="T202" s="192"/>
      <c r="U202" s="192"/>
      <c r="V202" s="192"/>
      <c r="W202" s="192"/>
      <c r="X202" s="192"/>
      <c r="Y202" s="192"/>
      <c r="Z202" s="192"/>
      <c r="AA202" s="192"/>
      <c r="AB202" s="192"/>
      <c r="AC202" s="192"/>
      <c r="AD202" s="192"/>
    </row>
  </sheetData>
  <sheetProtection password="E6CB" sheet="1"/>
  <mergeCells count="7">
    <mergeCell ref="C202:D202"/>
    <mergeCell ref="C3:F3"/>
    <mergeCell ref="C4:F4"/>
    <mergeCell ref="C5:F5"/>
    <mergeCell ref="C6:F6"/>
    <mergeCell ref="C7:F7"/>
    <mergeCell ref="B200:E200"/>
  </mergeCells>
  <printOptions/>
  <pageMargins left="0.7086614173228347" right="0.7086614173228347" top="0.7874015748031497" bottom="0.7874015748031497" header="0.5118110236220472" footer="0.5118110236220472"/>
  <pageSetup fitToHeight="9" fitToWidth="1" horizontalDpi="300" verticalDpi="300" orientation="portrait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H248"/>
  <sheetViews>
    <sheetView showGridLines="0" tabSelected="1" zoomScale="85" zoomScaleNormal="85" zoomScaleSheetLayoutView="85" zoomScalePageLayoutView="0" workbookViewId="0" topLeftCell="A91">
      <selection activeCell="D110" sqref="D110"/>
    </sheetView>
  </sheetViews>
  <sheetFormatPr defaultColWidth="9.00390625" defaultRowHeight="14.25" customHeight="1"/>
  <cols>
    <col min="1" max="1" width="3.140625" style="323" customWidth="1"/>
    <col min="2" max="2" width="4.28125" style="323" customWidth="1"/>
    <col min="3" max="3" width="5.28125" style="323" customWidth="1"/>
    <col min="4" max="4" width="33.00390625" style="323" customWidth="1"/>
    <col min="5" max="5" width="17.8515625" style="323" bestFit="1" customWidth="1"/>
    <col min="6" max="6" width="2.7109375" style="323" bestFit="1" customWidth="1"/>
    <col min="7" max="7" width="4.00390625" style="323" bestFit="1" customWidth="1"/>
    <col min="8" max="8" width="9.7109375" style="323" customWidth="1"/>
    <col min="9" max="9" width="12.28125" style="323" customWidth="1"/>
    <col min="10" max="10" width="5.8515625" style="323" bestFit="1" customWidth="1"/>
    <col min="11" max="11" width="9.7109375" style="323" bestFit="1" customWidth="1"/>
    <col min="12" max="12" width="4.421875" style="323" bestFit="1" customWidth="1"/>
    <col min="13" max="13" width="9.57421875" style="323" customWidth="1"/>
    <col min="14" max="14" width="19.8515625" style="323" bestFit="1" customWidth="1"/>
    <col min="15" max="15" width="25.421875" style="323" hidden="1" customWidth="1"/>
    <col min="16" max="16" width="14.00390625" style="323" hidden="1" customWidth="1"/>
    <col min="17" max="17" width="10.57421875" style="323" hidden="1" customWidth="1"/>
    <col min="18" max="18" width="14.00390625" style="323" hidden="1" customWidth="1"/>
    <col min="19" max="19" width="10.421875" style="323" hidden="1" customWidth="1"/>
    <col min="20" max="20" width="12.8515625" style="323" hidden="1" customWidth="1"/>
    <col min="21" max="21" width="9.421875" style="323" hidden="1" customWidth="1"/>
    <col min="22" max="22" width="12.8515625" style="323" hidden="1" customWidth="1"/>
    <col min="23" max="23" width="14.00390625" style="323" hidden="1" customWidth="1"/>
    <col min="24" max="24" width="9.421875" style="323" customWidth="1"/>
    <col min="25" max="25" width="12.8515625" style="323" hidden="1" customWidth="1"/>
    <col min="26" max="26" width="14.00390625" style="323" hidden="1" customWidth="1"/>
    <col min="27" max="47" width="9.00390625" style="323" hidden="1" customWidth="1"/>
    <col min="48" max="50" width="9.00390625" style="323" customWidth="1"/>
    <col min="51" max="61" width="9.00390625" style="323" hidden="1" customWidth="1"/>
    <col min="62" max="16384" width="9.00390625" style="323" customWidth="1"/>
  </cols>
  <sheetData>
    <row r="1" spans="2:15" ht="37.5" customHeight="1">
      <c r="B1" s="635" t="s">
        <v>9</v>
      </c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636"/>
      <c r="O1" s="322" t="s">
        <v>10</v>
      </c>
    </row>
    <row r="2" spans="2:15" ht="37.5" customHeight="1">
      <c r="B2" s="324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2"/>
    </row>
    <row r="3" spans="2:14" ht="15.75" customHeight="1">
      <c r="B3" s="326"/>
      <c r="C3" s="327" t="s">
        <v>12</v>
      </c>
      <c r="D3" s="321"/>
      <c r="E3" s="328" t="s">
        <v>913</v>
      </c>
      <c r="F3" s="328"/>
      <c r="G3" s="328"/>
      <c r="H3" s="328"/>
      <c r="I3" s="328"/>
      <c r="J3" s="328"/>
      <c r="K3" s="328"/>
      <c r="L3" s="328"/>
      <c r="M3" s="328"/>
      <c r="N3" s="329"/>
    </row>
    <row r="4" spans="2:14" s="322" customFormat="1" ht="18.75" customHeight="1">
      <c r="B4" s="330"/>
      <c r="C4" s="331" t="s">
        <v>914</v>
      </c>
      <c r="D4" s="332"/>
      <c r="E4" s="332" t="s">
        <v>915</v>
      </c>
      <c r="F4" s="332"/>
      <c r="G4" s="332"/>
      <c r="H4" s="332"/>
      <c r="I4" s="332"/>
      <c r="J4" s="332"/>
      <c r="K4" s="332"/>
      <c r="L4" s="332"/>
      <c r="M4" s="332"/>
      <c r="N4" s="333"/>
    </row>
    <row r="5" spans="2:14" s="322" customFormat="1" ht="15" customHeight="1">
      <c r="B5" s="330"/>
      <c r="C5" s="331" t="s">
        <v>18</v>
      </c>
      <c r="D5" s="332"/>
      <c r="E5" s="332" t="s">
        <v>916</v>
      </c>
      <c r="F5" s="332"/>
      <c r="G5" s="332"/>
      <c r="H5" s="332"/>
      <c r="I5" s="332"/>
      <c r="J5" s="332"/>
      <c r="K5" s="332"/>
      <c r="L5" s="332"/>
      <c r="M5" s="332"/>
      <c r="N5" s="333"/>
    </row>
    <row r="6" spans="2:14" s="322" customFormat="1" ht="15" customHeight="1">
      <c r="B6" s="330"/>
      <c r="C6" s="331" t="s">
        <v>917</v>
      </c>
      <c r="D6" s="332"/>
      <c r="E6" s="332" t="s">
        <v>918</v>
      </c>
      <c r="F6" s="332"/>
      <c r="G6" s="332"/>
      <c r="H6" s="332"/>
      <c r="I6" s="332"/>
      <c r="J6" s="332"/>
      <c r="K6" s="332"/>
      <c r="L6" s="332"/>
      <c r="M6" s="332"/>
      <c r="N6" s="333"/>
    </row>
    <row r="7" spans="2:14" s="322" customFormat="1" ht="15" customHeight="1">
      <c r="B7" s="330"/>
      <c r="C7" s="331" t="s">
        <v>26</v>
      </c>
      <c r="D7" s="332"/>
      <c r="E7" s="332" t="s">
        <v>919</v>
      </c>
      <c r="F7" s="332"/>
      <c r="G7" s="332"/>
      <c r="H7" s="332"/>
      <c r="I7" s="332"/>
      <c r="J7" s="332"/>
      <c r="K7" s="332"/>
      <c r="L7" s="332"/>
      <c r="M7" s="332"/>
      <c r="N7" s="333"/>
    </row>
    <row r="8" spans="2:14" s="322" customFormat="1" ht="15" customHeight="1">
      <c r="B8" s="330"/>
      <c r="C8" s="331" t="s">
        <v>27</v>
      </c>
      <c r="D8" s="332"/>
      <c r="E8" s="331"/>
      <c r="F8" s="332"/>
      <c r="G8" s="332"/>
      <c r="H8" s="332"/>
      <c r="I8" s="332"/>
      <c r="J8" s="332"/>
      <c r="K8" s="332"/>
      <c r="L8" s="332"/>
      <c r="M8" s="332"/>
      <c r="N8" s="333"/>
    </row>
    <row r="9" spans="2:14" s="322" customFormat="1" ht="15" customHeight="1">
      <c r="B9" s="330"/>
      <c r="C9" s="332"/>
      <c r="D9" s="332"/>
      <c r="E9" s="331"/>
      <c r="F9" s="332"/>
      <c r="G9" s="332"/>
      <c r="H9" s="332"/>
      <c r="I9" s="332"/>
      <c r="J9" s="332"/>
      <c r="K9" s="332"/>
      <c r="L9" s="332"/>
      <c r="M9" s="332"/>
      <c r="N9" s="333"/>
    </row>
    <row r="10" spans="2:14" s="336" customFormat="1" ht="16.5" customHeight="1">
      <c r="B10" s="334"/>
      <c r="C10" s="335"/>
      <c r="D10" s="637"/>
      <c r="E10" s="637"/>
      <c r="F10" s="637"/>
      <c r="G10" s="637"/>
      <c r="H10" s="637"/>
      <c r="I10" s="637"/>
      <c r="J10" s="637"/>
      <c r="K10" s="637"/>
      <c r="L10" s="637"/>
      <c r="M10" s="637"/>
      <c r="N10" s="638"/>
    </row>
    <row r="11" spans="2:14" s="322" customFormat="1" ht="7.5" customHeight="1">
      <c r="B11" s="330"/>
      <c r="C11" s="332"/>
      <c r="D11" s="332"/>
      <c r="E11" s="332"/>
      <c r="F11" s="332"/>
      <c r="G11" s="332"/>
      <c r="H11" s="332"/>
      <c r="I11" s="332"/>
      <c r="J11" s="332"/>
      <c r="K11" s="332"/>
      <c r="L11" s="332"/>
      <c r="M11" s="332"/>
      <c r="N11" s="333"/>
    </row>
    <row r="12" spans="2:14" s="342" customFormat="1" ht="26.25" customHeight="1">
      <c r="B12" s="337"/>
      <c r="C12" s="338" t="s">
        <v>29</v>
      </c>
      <c r="D12" s="331"/>
      <c r="E12" s="339">
        <f>N26</f>
        <v>0</v>
      </c>
      <c r="F12" s="331"/>
      <c r="G12" s="331"/>
      <c r="H12" s="331"/>
      <c r="I12" s="331"/>
      <c r="J12" s="331"/>
      <c r="K12" s="331"/>
      <c r="L12" s="331"/>
      <c r="M12" s="639"/>
      <c r="N12" s="640"/>
    </row>
    <row r="13" spans="2:14" s="322" customFormat="1" ht="15" customHeight="1">
      <c r="B13" s="330"/>
      <c r="C13" s="332"/>
      <c r="D13" s="332"/>
      <c r="E13" s="332"/>
      <c r="F13" s="332"/>
      <c r="G13" s="332"/>
      <c r="H13" s="332"/>
      <c r="I13" s="332"/>
      <c r="J13" s="332"/>
      <c r="K13" s="332"/>
      <c r="L13" s="332"/>
      <c r="M13" s="332"/>
      <c r="N13" s="333"/>
    </row>
    <row r="14" spans="2:14" ht="14.25" customHeight="1">
      <c r="B14" s="343"/>
      <c r="C14" s="344"/>
      <c r="D14" s="344"/>
      <c r="E14" s="344"/>
      <c r="F14" s="344"/>
      <c r="G14" s="344"/>
      <c r="H14" s="344"/>
      <c r="I14" s="344"/>
      <c r="J14" s="344"/>
      <c r="K14" s="344"/>
      <c r="L14" s="344"/>
      <c r="M14" s="344"/>
      <c r="N14" s="345"/>
    </row>
    <row r="15" spans="2:14" ht="14.25" customHeight="1">
      <c r="B15" s="346"/>
      <c r="C15" s="325"/>
      <c r="D15" s="325"/>
      <c r="E15" s="325"/>
      <c r="F15" s="325"/>
      <c r="G15" s="325"/>
      <c r="H15" s="325"/>
      <c r="I15" s="325"/>
      <c r="J15" s="325"/>
      <c r="K15" s="325"/>
      <c r="L15" s="325"/>
      <c r="M15" s="325"/>
      <c r="N15" s="347"/>
    </row>
    <row r="16" spans="2:14" ht="14.25" customHeight="1">
      <c r="B16" s="346"/>
      <c r="C16" s="325"/>
      <c r="D16" s="325"/>
      <c r="E16" s="325"/>
      <c r="F16" s="325"/>
      <c r="G16" s="325"/>
      <c r="H16" s="325"/>
      <c r="I16" s="325"/>
      <c r="J16" s="325"/>
      <c r="K16" s="325"/>
      <c r="L16" s="325"/>
      <c r="M16" s="325"/>
      <c r="N16" s="347"/>
    </row>
    <row r="17" spans="2:14" s="322" customFormat="1" ht="7.5" customHeight="1">
      <c r="B17" s="348"/>
      <c r="C17" s="328"/>
      <c r="D17" s="328"/>
      <c r="E17" s="328"/>
      <c r="F17" s="328"/>
      <c r="G17" s="328"/>
      <c r="H17" s="328"/>
      <c r="I17" s="328"/>
      <c r="J17" s="328"/>
      <c r="K17" s="328"/>
      <c r="L17" s="328"/>
      <c r="M17" s="328"/>
      <c r="N17" s="329"/>
    </row>
    <row r="18" spans="2:14" s="322" customFormat="1" ht="37.5" customHeight="1">
      <c r="B18" s="641" t="s">
        <v>920</v>
      </c>
      <c r="C18" s="642"/>
      <c r="D18" s="642"/>
      <c r="E18" s="642"/>
      <c r="F18" s="642"/>
      <c r="G18" s="642"/>
      <c r="H18" s="642"/>
      <c r="I18" s="642"/>
      <c r="J18" s="642"/>
      <c r="K18" s="642"/>
      <c r="L18" s="642"/>
      <c r="M18" s="642"/>
      <c r="N18" s="643"/>
    </row>
    <row r="19" spans="2:14" s="322" customFormat="1" ht="37.5" customHeight="1">
      <c r="B19" s="349"/>
      <c r="C19" s="332"/>
      <c r="D19" s="332"/>
      <c r="E19" s="332"/>
      <c r="F19" s="332"/>
      <c r="G19" s="332"/>
      <c r="H19" s="332"/>
      <c r="I19" s="332"/>
      <c r="J19" s="332"/>
      <c r="K19" s="332"/>
      <c r="L19" s="332"/>
      <c r="M19" s="332"/>
      <c r="N19" s="333"/>
    </row>
    <row r="20" spans="2:14" s="322" customFormat="1" ht="15" customHeight="1">
      <c r="B20" s="337"/>
      <c r="C20" s="331" t="s">
        <v>12</v>
      </c>
      <c r="D20" s="332"/>
      <c r="E20" s="332" t="str">
        <f>E3</f>
        <v>Revitalizace koupaliště Lhotka, Praha 4</v>
      </c>
      <c r="F20" s="332"/>
      <c r="G20" s="332"/>
      <c r="H20" s="332"/>
      <c r="I20" s="332"/>
      <c r="J20" s="332"/>
      <c r="K20" s="332"/>
      <c r="L20" s="332"/>
      <c r="M20" s="332"/>
      <c r="N20" s="333"/>
    </row>
    <row r="21" spans="2:14" s="322" customFormat="1" ht="15" customHeight="1">
      <c r="B21" s="337"/>
      <c r="C21" s="331" t="s">
        <v>914</v>
      </c>
      <c r="D21" s="332"/>
      <c r="E21" s="332" t="str">
        <f>E4</f>
        <v>D1.4.f - Elektroinstalace 
silnoproudé 
</v>
      </c>
      <c r="F21" s="332"/>
      <c r="G21" s="332"/>
      <c r="H21" s="332"/>
      <c r="I21" s="332"/>
      <c r="J21" s="332"/>
      <c r="K21" s="332"/>
      <c r="L21" s="332"/>
      <c r="M21" s="332"/>
      <c r="N21" s="333"/>
    </row>
    <row r="22" spans="2:14" s="322" customFormat="1" ht="18.75" customHeight="1">
      <c r="B22" s="337"/>
      <c r="C22" s="331" t="s">
        <v>18</v>
      </c>
      <c r="D22" s="332"/>
      <c r="E22" s="332" t="str">
        <f>E5</f>
        <v>Koupaliště Lhotka</v>
      </c>
      <c r="F22" s="332"/>
      <c r="G22" s="332"/>
      <c r="H22" s="332"/>
      <c r="I22" s="332"/>
      <c r="J22" s="332"/>
      <c r="K22" s="332"/>
      <c r="L22" s="332"/>
      <c r="M22" s="332"/>
      <c r="N22" s="333"/>
    </row>
    <row r="23" spans="2:14" s="322" customFormat="1" ht="15.75" customHeight="1">
      <c r="B23" s="337"/>
      <c r="C23" s="331" t="s">
        <v>917</v>
      </c>
      <c r="D23" s="332"/>
      <c r="E23" s="332" t="str">
        <f>E6</f>
        <v>Josef Tietz</v>
      </c>
      <c r="F23" s="332"/>
      <c r="G23" s="332"/>
      <c r="H23" s="332"/>
      <c r="I23" s="332"/>
      <c r="J23" s="332"/>
      <c r="K23" s="332"/>
      <c r="L23" s="332"/>
      <c r="M23" s="332"/>
      <c r="N23" s="333"/>
    </row>
    <row r="24" spans="2:14" s="322" customFormat="1" ht="15.75" customHeight="1">
      <c r="B24" s="337"/>
      <c r="C24" s="331" t="s">
        <v>26</v>
      </c>
      <c r="D24" s="332"/>
      <c r="E24" s="332" t="str">
        <f>E7</f>
        <v>Jiří Flosman</v>
      </c>
      <c r="F24" s="332"/>
      <c r="G24" s="332"/>
      <c r="H24" s="332"/>
      <c r="I24" s="332"/>
      <c r="J24" s="332"/>
      <c r="K24" s="332"/>
      <c r="L24" s="332"/>
      <c r="M24" s="332"/>
      <c r="N24" s="333"/>
    </row>
    <row r="25" spans="2:14" s="322" customFormat="1" ht="15.75" customHeight="1">
      <c r="B25" s="330"/>
      <c r="C25" s="332"/>
      <c r="D25" s="332"/>
      <c r="E25" s="331"/>
      <c r="F25" s="332"/>
      <c r="G25" s="332"/>
      <c r="H25" s="332"/>
      <c r="I25" s="332"/>
      <c r="J25" s="332"/>
      <c r="K25" s="332"/>
      <c r="L25" s="332"/>
      <c r="M25" s="331"/>
      <c r="N25" s="350"/>
    </row>
    <row r="26" spans="2:42" s="322" customFormat="1" ht="30" customHeight="1">
      <c r="B26" s="337"/>
      <c r="C26" s="338" t="s">
        <v>45</v>
      </c>
      <c r="D26" s="332"/>
      <c r="E26" s="332"/>
      <c r="F26" s="332"/>
      <c r="G26" s="332"/>
      <c r="H26" s="332"/>
      <c r="I26" s="332"/>
      <c r="J26" s="332"/>
      <c r="K26" s="332"/>
      <c r="L26" s="332"/>
      <c r="M26" s="332"/>
      <c r="N26" s="341">
        <f>SUM(N27:N42)</f>
        <v>0</v>
      </c>
      <c r="AP26" s="322" t="s">
        <v>46</v>
      </c>
    </row>
    <row r="27" spans="2:14" s="322" customFormat="1" ht="21" customHeight="1">
      <c r="B27" s="330"/>
      <c r="C27" s="331" t="str">
        <f>B59</f>
        <v>Rozvaděč R1 (Hlavní budova)</v>
      </c>
      <c r="D27" s="331"/>
      <c r="E27" s="332"/>
      <c r="F27" s="332"/>
      <c r="G27" s="332"/>
      <c r="H27" s="332"/>
      <c r="I27" s="332"/>
      <c r="J27" s="332"/>
      <c r="K27" s="332"/>
      <c r="L27" s="332"/>
      <c r="M27" s="332"/>
      <c r="N27" s="351">
        <f>N59</f>
        <v>0</v>
      </c>
    </row>
    <row r="28" spans="2:14" s="322" customFormat="1" ht="21" customHeight="1">
      <c r="B28" s="330"/>
      <c r="C28" s="331" t="str">
        <f>B76</f>
        <v>Rozvaděč R2 (Vstupní budova)</v>
      </c>
      <c r="D28" s="331"/>
      <c r="E28" s="332"/>
      <c r="F28" s="332"/>
      <c r="G28" s="332"/>
      <c r="H28" s="332"/>
      <c r="I28" s="332"/>
      <c r="J28" s="332"/>
      <c r="K28" s="332"/>
      <c r="L28" s="332"/>
      <c r="M28" s="332"/>
      <c r="N28" s="351">
        <f>N76</f>
        <v>0</v>
      </c>
    </row>
    <row r="29" spans="2:14" s="322" customFormat="1" ht="21" customHeight="1">
      <c r="B29" s="330"/>
      <c r="C29" s="331" t="str">
        <f>B91</f>
        <v>Ochrana objektu Hlavní budovy před bleskem</v>
      </c>
      <c r="D29" s="331"/>
      <c r="E29" s="332"/>
      <c r="F29" s="332"/>
      <c r="G29" s="332"/>
      <c r="H29" s="332"/>
      <c r="I29" s="332"/>
      <c r="J29" s="332"/>
      <c r="K29" s="332"/>
      <c r="L29" s="332"/>
      <c r="M29" s="332"/>
      <c r="N29" s="351">
        <f>N91</f>
        <v>0</v>
      </c>
    </row>
    <row r="30" spans="2:14" s="322" customFormat="1" ht="21" customHeight="1">
      <c r="B30" s="330"/>
      <c r="C30" s="331" t="str">
        <f>B107</f>
        <v>Systém podlahového topení ve Vstupní budově</v>
      </c>
      <c r="D30" s="331"/>
      <c r="E30" s="332"/>
      <c r="F30" s="332"/>
      <c r="G30" s="332"/>
      <c r="H30" s="332"/>
      <c r="I30" s="332"/>
      <c r="J30" s="332"/>
      <c r="K30" s="332"/>
      <c r="L30" s="332"/>
      <c r="M30" s="332"/>
      <c r="N30" s="351">
        <f>N107</f>
        <v>0</v>
      </c>
    </row>
    <row r="31" spans="2:14" s="322" customFormat="1" ht="21" customHeight="1">
      <c r="B31" s="330"/>
      <c r="C31" s="331" t="str">
        <f>B113</f>
        <v>Elektrické přístroje silnoproud</v>
      </c>
      <c r="D31" s="331"/>
      <c r="E31" s="332"/>
      <c r="F31" s="332"/>
      <c r="G31" s="332"/>
      <c r="H31" s="332"/>
      <c r="I31" s="332"/>
      <c r="J31" s="332"/>
      <c r="K31" s="332"/>
      <c r="L31" s="332"/>
      <c r="M31" s="332"/>
      <c r="N31" s="351">
        <f>N113</f>
        <v>0</v>
      </c>
    </row>
    <row r="32" spans="2:14" s="322" customFormat="1" ht="21" customHeight="1">
      <c r="B32" s="330"/>
      <c r="C32" s="331" t="str">
        <f>B134</f>
        <v>Elektrické přístroje slaboproud</v>
      </c>
      <c r="D32" s="331"/>
      <c r="E32" s="332"/>
      <c r="F32" s="332"/>
      <c r="G32" s="332"/>
      <c r="H32" s="332"/>
      <c r="I32" s="332"/>
      <c r="J32" s="332"/>
      <c r="K32" s="332"/>
      <c r="L32" s="332"/>
      <c r="M32" s="332"/>
      <c r="N32" s="351">
        <f>N134</f>
        <v>0</v>
      </c>
    </row>
    <row r="33" spans="2:14" s="322" customFormat="1" ht="21" customHeight="1">
      <c r="B33" s="330"/>
      <c r="C33" s="331" t="str">
        <f>B146</f>
        <v>Měření a regulace</v>
      </c>
      <c r="D33" s="331"/>
      <c r="E33" s="332"/>
      <c r="F33" s="332"/>
      <c r="G33" s="332"/>
      <c r="H33" s="332"/>
      <c r="I33" s="332"/>
      <c r="J33" s="332"/>
      <c r="K33" s="332"/>
      <c r="L33" s="332"/>
      <c r="M33" s="332"/>
      <c r="N33" s="351">
        <f>N146</f>
        <v>0</v>
      </c>
    </row>
    <row r="34" spans="2:14" s="322" customFormat="1" ht="21" customHeight="1">
      <c r="B34" s="330"/>
      <c r="C34" s="331" t="str">
        <f>B153</f>
        <v>Přístupový systém</v>
      </c>
      <c r="D34" s="331"/>
      <c r="E34" s="332"/>
      <c r="F34" s="332"/>
      <c r="G34" s="332"/>
      <c r="H34" s="332"/>
      <c r="I34" s="332"/>
      <c r="J34" s="332"/>
      <c r="K34" s="332"/>
      <c r="L34" s="332"/>
      <c r="M34" s="332"/>
      <c r="N34" s="351">
        <f>N153</f>
        <v>0</v>
      </c>
    </row>
    <row r="35" spans="2:14" s="322" customFormat="1" ht="21" customHeight="1">
      <c r="B35" s="330"/>
      <c r="C35" s="331" t="str">
        <f>B155</f>
        <v>Systém nouzového volání</v>
      </c>
      <c r="D35" s="331"/>
      <c r="E35" s="332"/>
      <c r="F35" s="332"/>
      <c r="G35" s="332"/>
      <c r="H35" s="332"/>
      <c r="I35" s="332"/>
      <c r="J35" s="332"/>
      <c r="K35" s="332"/>
      <c r="L35" s="332"/>
      <c r="M35" s="332"/>
      <c r="N35" s="351">
        <f>N155</f>
        <v>0</v>
      </c>
    </row>
    <row r="36" spans="2:14" s="322" customFormat="1" ht="21" customHeight="1">
      <c r="B36" s="330"/>
      <c r="C36" s="331" t="str">
        <f>B160</f>
        <v>Umělé osvětlení</v>
      </c>
      <c r="D36" s="331"/>
      <c r="E36" s="332"/>
      <c r="F36" s="332"/>
      <c r="G36" s="332"/>
      <c r="H36" s="332"/>
      <c r="I36" s="332"/>
      <c r="J36" s="332"/>
      <c r="K36" s="332"/>
      <c r="L36" s="332"/>
      <c r="M36" s="332"/>
      <c r="N36" s="351">
        <f>N160</f>
        <v>0</v>
      </c>
    </row>
    <row r="37" spans="2:14" s="322" customFormat="1" ht="21" customHeight="1">
      <c r="B37" s="330"/>
      <c r="C37" s="331" t="str">
        <f>B167</f>
        <v>Kabely a kabelové trasy silnoproud</v>
      </c>
      <c r="D37" s="331"/>
      <c r="E37" s="332"/>
      <c r="F37" s="332"/>
      <c r="G37" s="332"/>
      <c r="H37" s="332"/>
      <c r="I37" s="332"/>
      <c r="J37" s="332"/>
      <c r="K37" s="332"/>
      <c r="L37" s="332"/>
      <c r="M37" s="332"/>
      <c r="N37" s="351">
        <f>N167</f>
        <v>0</v>
      </c>
    </row>
    <row r="38" spans="2:14" s="322" customFormat="1" ht="21" customHeight="1">
      <c r="B38" s="330"/>
      <c r="C38" s="331" t="str">
        <f>B191</f>
        <v>Areálové osvětlení</v>
      </c>
      <c r="D38" s="331"/>
      <c r="E38" s="332"/>
      <c r="F38" s="332"/>
      <c r="G38" s="332"/>
      <c r="H38" s="332"/>
      <c r="I38" s="332"/>
      <c r="J38" s="332"/>
      <c r="K38" s="332"/>
      <c r="L38" s="332"/>
      <c r="M38" s="332"/>
      <c r="N38" s="351">
        <f>N191</f>
        <v>0</v>
      </c>
    </row>
    <row r="39" spans="2:14" s="322" customFormat="1" ht="21" customHeight="1">
      <c r="B39" s="330"/>
      <c r="C39" s="331" t="str">
        <f>B198</f>
        <v>Areálový rozhlas</v>
      </c>
      <c r="D39" s="331"/>
      <c r="E39" s="332"/>
      <c r="F39" s="332"/>
      <c r="G39" s="332"/>
      <c r="H39" s="332"/>
      <c r="I39" s="332"/>
      <c r="J39" s="332"/>
      <c r="K39" s="332"/>
      <c r="L39" s="332"/>
      <c r="M39" s="332"/>
      <c r="N39" s="351">
        <f>N198</f>
        <v>0</v>
      </c>
    </row>
    <row r="40" spans="2:14" s="322" customFormat="1" ht="21" customHeight="1">
      <c r="B40" s="330"/>
      <c r="C40" s="331" t="str">
        <f>B205</f>
        <v>ZTI</v>
      </c>
      <c r="D40" s="331"/>
      <c r="E40" s="332"/>
      <c r="F40" s="332"/>
      <c r="G40" s="332"/>
      <c r="H40" s="332"/>
      <c r="I40" s="332"/>
      <c r="J40" s="332"/>
      <c r="K40" s="332"/>
      <c r="L40" s="332"/>
      <c r="M40" s="332"/>
      <c r="N40" s="351">
        <f>N205</f>
        <v>0</v>
      </c>
    </row>
    <row r="41" spans="2:14" s="322" customFormat="1" ht="21" customHeight="1">
      <c r="B41" s="330"/>
      <c r="C41" s="331" t="str">
        <f>B212</f>
        <v>Výkopové práce</v>
      </c>
      <c r="D41" s="331"/>
      <c r="E41" s="332"/>
      <c r="F41" s="332"/>
      <c r="G41" s="332"/>
      <c r="H41" s="332"/>
      <c r="I41" s="332"/>
      <c r="J41" s="332"/>
      <c r="K41" s="332"/>
      <c r="L41" s="332"/>
      <c r="M41" s="332"/>
      <c r="N41" s="351">
        <f>N212</f>
        <v>0</v>
      </c>
    </row>
    <row r="42" spans="2:14" s="322" customFormat="1" ht="21" customHeight="1">
      <c r="B42" s="330"/>
      <c r="C42" s="331" t="str">
        <f>B227</f>
        <v>Práce</v>
      </c>
      <c r="D42" s="331"/>
      <c r="E42" s="332"/>
      <c r="F42" s="332"/>
      <c r="G42" s="332"/>
      <c r="H42" s="332"/>
      <c r="I42" s="332"/>
      <c r="J42" s="332"/>
      <c r="K42" s="332"/>
      <c r="L42" s="332"/>
      <c r="M42" s="332"/>
      <c r="N42" s="351">
        <f>N227</f>
        <v>0</v>
      </c>
    </row>
    <row r="43" spans="2:14" s="322" customFormat="1" ht="21" customHeight="1">
      <c r="B43" s="330"/>
      <c r="C43" s="331"/>
      <c r="D43" s="331"/>
      <c r="E43" s="332"/>
      <c r="F43" s="332"/>
      <c r="G43" s="332"/>
      <c r="H43" s="332"/>
      <c r="I43" s="332"/>
      <c r="J43" s="332"/>
      <c r="K43" s="332"/>
      <c r="L43" s="332"/>
      <c r="M43" s="332"/>
      <c r="N43" s="351"/>
    </row>
    <row r="44" spans="2:14" s="322" customFormat="1" ht="21" customHeight="1">
      <c r="B44" s="330"/>
      <c r="C44" s="331"/>
      <c r="D44" s="331"/>
      <c r="E44" s="332"/>
      <c r="F44" s="332"/>
      <c r="G44" s="332"/>
      <c r="H44" s="332"/>
      <c r="I44" s="332"/>
      <c r="J44" s="332"/>
      <c r="K44" s="332"/>
      <c r="L44" s="332"/>
      <c r="M44" s="332"/>
      <c r="N44" s="351"/>
    </row>
    <row r="45" spans="2:14" s="322" customFormat="1" ht="21" customHeight="1">
      <c r="B45" s="352"/>
      <c r="C45" s="353"/>
      <c r="D45" s="353"/>
      <c r="E45" s="354"/>
      <c r="F45" s="354"/>
      <c r="G45" s="354"/>
      <c r="H45" s="354"/>
      <c r="I45" s="354"/>
      <c r="J45" s="354"/>
      <c r="K45" s="354"/>
      <c r="L45" s="354"/>
      <c r="M45" s="354"/>
      <c r="N45" s="355"/>
    </row>
    <row r="46" spans="2:14" ht="14.25" customHeight="1">
      <c r="B46" s="346"/>
      <c r="C46" s="325"/>
      <c r="D46" s="325"/>
      <c r="E46" s="325"/>
      <c r="F46" s="325"/>
      <c r="G46" s="325"/>
      <c r="H46" s="325"/>
      <c r="I46" s="325"/>
      <c r="J46" s="325"/>
      <c r="K46" s="325"/>
      <c r="L46" s="325"/>
      <c r="M46" s="325"/>
      <c r="N46" s="347"/>
    </row>
    <row r="47" spans="2:14" s="322" customFormat="1" ht="7.5" customHeight="1">
      <c r="B47" s="348"/>
      <c r="C47" s="328"/>
      <c r="D47" s="328"/>
      <c r="E47" s="328"/>
      <c r="F47" s="328"/>
      <c r="G47" s="328"/>
      <c r="H47" s="328"/>
      <c r="I47" s="328"/>
      <c r="J47" s="328"/>
      <c r="K47" s="328"/>
      <c r="L47" s="328"/>
      <c r="M47" s="328"/>
      <c r="N47" s="329"/>
    </row>
    <row r="48" spans="2:14" s="322" customFormat="1" ht="37.5" customHeight="1">
      <c r="B48" s="641" t="s">
        <v>921</v>
      </c>
      <c r="C48" s="642"/>
      <c r="D48" s="642"/>
      <c r="E48" s="642"/>
      <c r="F48" s="642"/>
      <c r="G48" s="642"/>
      <c r="H48" s="642"/>
      <c r="I48" s="642"/>
      <c r="J48" s="642"/>
      <c r="K48" s="642"/>
      <c r="L48" s="642"/>
      <c r="M48" s="642"/>
      <c r="N48" s="643"/>
    </row>
    <row r="49" spans="2:14" s="322" customFormat="1" ht="7.5" customHeight="1">
      <c r="B49" s="330"/>
      <c r="C49" s="332"/>
      <c r="D49" s="332"/>
      <c r="E49" s="332"/>
      <c r="F49" s="332"/>
      <c r="G49" s="332"/>
      <c r="H49" s="332"/>
      <c r="I49" s="332"/>
      <c r="J49" s="332"/>
      <c r="K49" s="332"/>
      <c r="L49" s="332"/>
      <c r="M49" s="332"/>
      <c r="N49" s="333"/>
    </row>
    <row r="50" spans="2:14" s="322" customFormat="1" ht="15" customHeight="1">
      <c r="B50" s="337"/>
      <c r="C50" s="331" t="s">
        <v>12</v>
      </c>
      <c r="D50" s="332"/>
      <c r="E50" s="332" t="str">
        <f>E20</f>
        <v>Revitalizace koupaliště Lhotka, Praha 4</v>
      </c>
      <c r="F50" s="332"/>
      <c r="G50" s="332"/>
      <c r="H50" s="332"/>
      <c r="I50" s="332"/>
      <c r="J50" s="332"/>
      <c r="K50" s="332"/>
      <c r="L50" s="332"/>
      <c r="M50" s="332"/>
      <c r="N50" s="333"/>
    </row>
    <row r="51" spans="2:14" s="322" customFormat="1" ht="15" customHeight="1">
      <c r="B51" s="337"/>
      <c r="C51" s="331" t="s">
        <v>914</v>
      </c>
      <c r="D51" s="332"/>
      <c r="E51" s="332" t="str">
        <f>E21</f>
        <v>D1.4.f - Elektroinstalace 
silnoproudé 
</v>
      </c>
      <c r="F51" s="332"/>
      <c r="G51" s="332"/>
      <c r="H51" s="332"/>
      <c r="I51" s="332"/>
      <c r="J51" s="332"/>
      <c r="K51" s="332"/>
      <c r="L51" s="332"/>
      <c r="M51" s="332"/>
      <c r="N51" s="333"/>
    </row>
    <row r="52" spans="2:14" s="322" customFormat="1" ht="15" customHeight="1">
      <c r="B52" s="337"/>
      <c r="C52" s="331" t="s">
        <v>18</v>
      </c>
      <c r="D52" s="332"/>
      <c r="E52" s="332" t="str">
        <f>E22</f>
        <v>Koupaliště Lhotka</v>
      </c>
      <c r="F52" s="332"/>
      <c r="G52" s="332"/>
      <c r="H52" s="332"/>
      <c r="I52" s="332"/>
      <c r="J52" s="332"/>
      <c r="K52" s="332"/>
      <c r="L52" s="332"/>
      <c r="M52" s="332"/>
      <c r="N52" s="333"/>
    </row>
    <row r="53" spans="2:14" s="322" customFormat="1" ht="18.75" customHeight="1">
      <c r="B53" s="337"/>
      <c r="C53" s="331" t="s">
        <v>917</v>
      </c>
      <c r="D53" s="332"/>
      <c r="E53" s="332" t="str">
        <f>E23</f>
        <v>Josef Tietz</v>
      </c>
      <c r="F53" s="332"/>
      <c r="G53" s="332"/>
      <c r="H53" s="332"/>
      <c r="I53" s="332"/>
      <c r="J53" s="332"/>
      <c r="K53" s="332"/>
      <c r="L53" s="332"/>
      <c r="M53" s="332"/>
      <c r="N53" s="333"/>
    </row>
    <row r="54" spans="2:14" s="322" customFormat="1" ht="15.75" customHeight="1">
      <c r="B54" s="337"/>
      <c r="C54" s="331" t="s">
        <v>26</v>
      </c>
      <c r="D54" s="332"/>
      <c r="E54" s="332" t="str">
        <f>E24</f>
        <v>Jiří Flosman</v>
      </c>
      <c r="F54" s="332"/>
      <c r="G54" s="332"/>
      <c r="H54" s="332"/>
      <c r="I54" s="332"/>
      <c r="J54" s="332"/>
      <c r="K54" s="332"/>
      <c r="L54" s="332"/>
      <c r="M54" s="332"/>
      <c r="N54" s="333"/>
    </row>
    <row r="55" spans="2:14" s="322" customFormat="1" ht="15.75" customHeight="1">
      <c r="B55" s="337"/>
      <c r="C55" s="331" t="s">
        <v>922</v>
      </c>
      <c r="D55" s="332"/>
      <c r="E55" s="331"/>
      <c r="F55" s="332"/>
      <c r="G55" s="332"/>
      <c r="H55" s="332"/>
      <c r="I55" s="332"/>
      <c r="J55" s="332"/>
      <c r="K55" s="332"/>
      <c r="L55" s="332"/>
      <c r="M55" s="644"/>
      <c r="N55" s="645"/>
    </row>
    <row r="56" spans="2:58" s="322" customFormat="1" ht="30" customHeight="1">
      <c r="B56" s="337"/>
      <c r="C56" s="331" t="s">
        <v>45</v>
      </c>
      <c r="D56" s="332"/>
      <c r="E56" s="332"/>
      <c r="F56" s="332"/>
      <c r="G56" s="332"/>
      <c r="H56" s="332"/>
      <c r="I56" s="332"/>
      <c r="J56" s="332"/>
      <c r="K56" s="332"/>
      <c r="L56" s="332"/>
      <c r="M56" s="332"/>
      <c r="N56" s="356">
        <f>N26</f>
        <v>0</v>
      </c>
      <c r="O56" s="357"/>
      <c r="P56" s="357"/>
      <c r="Q56" s="357"/>
      <c r="R56" s="358" t="e">
        <f>#REF!</f>
        <v>#REF!</v>
      </c>
      <c r="S56" s="357"/>
      <c r="T56" s="358" t="e">
        <f>#REF!</f>
        <v>#REF!</v>
      </c>
      <c r="U56" s="357"/>
      <c r="V56" s="359" t="e">
        <f>#REF!</f>
        <v>#REF!</v>
      </c>
      <c r="AO56" s="322" t="s">
        <v>74</v>
      </c>
      <c r="AP56" s="322" t="s">
        <v>46</v>
      </c>
      <c r="BF56" s="360" t="e">
        <f>#REF!</f>
        <v>#REF!</v>
      </c>
    </row>
    <row r="57" spans="2:58" s="322" customFormat="1" ht="30" customHeight="1">
      <c r="B57" s="337"/>
      <c r="C57" s="354"/>
      <c r="D57" s="354"/>
      <c r="E57" s="354"/>
      <c r="F57" s="354"/>
      <c r="G57" s="354"/>
      <c r="H57" s="354"/>
      <c r="I57" s="354"/>
      <c r="J57" s="354"/>
      <c r="K57" s="354"/>
      <c r="L57" s="354"/>
      <c r="M57" s="354"/>
      <c r="N57" s="356"/>
      <c r="O57" s="357"/>
      <c r="P57" s="357"/>
      <c r="Q57" s="357"/>
      <c r="R57" s="358"/>
      <c r="S57" s="357"/>
      <c r="T57" s="358"/>
      <c r="U57" s="357"/>
      <c r="V57" s="359"/>
      <c r="BF57" s="360"/>
    </row>
    <row r="58" spans="2:60" s="331" customFormat="1" ht="16.5" customHeight="1">
      <c r="B58" s="361" t="s">
        <v>59</v>
      </c>
      <c r="C58" s="361" t="s">
        <v>60</v>
      </c>
      <c r="D58" s="362" t="s">
        <v>61</v>
      </c>
      <c r="E58" s="632" t="s">
        <v>62</v>
      </c>
      <c r="F58" s="633"/>
      <c r="G58" s="633"/>
      <c r="H58" s="633"/>
      <c r="I58" s="363" t="s">
        <v>923</v>
      </c>
      <c r="J58" s="364" t="s">
        <v>63</v>
      </c>
      <c r="K58" s="365" t="s">
        <v>64</v>
      </c>
      <c r="L58" s="634" t="s">
        <v>65</v>
      </c>
      <c r="M58" s="633"/>
      <c r="N58" s="366" t="s">
        <v>924</v>
      </c>
      <c r="O58" s="367" t="s">
        <v>67</v>
      </c>
      <c r="P58" s="368" t="s">
        <v>33</v>
      </c>
      <c r="Q58" s="331" t="s">
        <v>68</v>
      </c>
      <c r="R58" s="331" t="s">
        <v>69</v>
      </c>
      <c r="S58" s="369" t="s">
        <v>925</v>
      </c>
      <c r="T58" s="369" t="s">
        <v>926</v>
      </c>
      <c r="U58" s="369" t="s">
        <v>72</v>
      </c>
      <c r="V58" s="369" t="s">
        <v>73</v>
      </c>
      <c r="AM58" s="367"/>
      <c r="AO58" s="367"/>
      <c r="AP58" s="367"/>
      <c r="AZ58" s="340"/>
      <c r="BA58" s="340"/>
      <c r="BB58" s="340"/>
      <c r="BC58" s="340"/>
      <c r="BD58" s="340"/>
      <c r="BE58" s="367"/>
      <c r="BF58" s="340"/>
      <c r="BG58" s="367"/>
      <c r="BH58" s="367"/>
    </row>
    <row r="59" spans="2:58" s="374" customFormat="1" ht="21" customHeight="1">
      <c r="B59" s="370" t="s">
        <v>927</v>
      </c>
      <c r="C59" s="371"/>
      <c r="D59" s="372"/>
      <c r="E59" s="372"/>
      <c r="F59" s="372"/>
      <c r="G59" s="372"/>
      <c r="H59" s="372"/>
      <c r="I59" s="372"/>
      <c r="J59" s="372"/>
      <c r="K59" s="372"/>
      <c r="L59" s="372"/>
      <c r="M59" s="372"/>
      <c r="N59" s="373">
        <f>SUM(N60:N75)</f>
        <v>0</v>
      </c>
      <c r="R59" s="375"/>
      <c r="T59" s="375"/>
      <c r="V59" s="375"/>
      <c r="BF59" s="376"/>
    </row>
    <row r="60" spans="2:60" s="385" customFormat="1" ht="39.75" customHeight="1">
      <c r="B60" s="377">
        <v>1</v>
      </c>
      <c r="C60" s="377" t="s">
        <v>95</v>
      </c>
      <c r="D60" s="378" t="s">
        <v>928</v>
      </c>
      <c r="E60" s="624" t="s">
        <v>929</v>
      </c>
      <c r="F60" s="625"/>
      <c r="G60" s="625"/>
      <c r="H60" s="625"/>
      <c r="I60" s="379" t="s">
        <v>930</v>
      </c>
      <c r="J60" s="380" t="s">
        <v>645</v>
      </c>
      <c r="K60" s="381">
        <v>1</v>
      </c>
      <c r="L60" s="626"/>
      <c r="M60" s="627"/>
      <c r="N60" s="382">
        <f aca="true" t="shared" si="0" ref="N60:N75">K60*L60</f>
        <v>0</v>
      </c>
      <c r="O60" s="383"/>
      <c r="P60" s="384"/>
      <c r="S60" s="386"/>
      <c r="T60" s="386"/>
      <c r="U60" s="386"/>
      <c r="V60" s="386"/>
      <c r="AM60" s="383"/>
      <c r="AO60" s="383"/>
      <c r="AP60" s="383"/>
      <c r="AZ60" s="387"/>
      <c r="BA60" s="387"/>
      <c r="BB60" s="387"/>
      <c r="BC60" s="387"/>
      <c r="BD60" s="387"/>
      <c r="BE60" s="383"/>
      <c r="BF60" s="387"/>
      <c r="BG60" s="383"/>
      <c r="BH60" s="383"/>
    </row>
    <row r="61" spans="2:60" s="385" customFormat="1" ht="16.5" customHeight="1">
      <c r="B61" s="377">
        <v>2</v>
      </c>
      <c r="C61" s="377" t="s">
        <v>95</v>
      </c>
      <c r="D61" s="378" t="s">
        <v>931</v>
      </c>
      <c r="E61" s="624" t="s">
        <v>932</v>
      </c>
      <c r="F61" s="625"/>
      <c r="G61" s="625"/>
      <c r="H61" s="625"/>
      <c r="I61" s="379" t="s">
        <v>930</v>
      </c>
      <c r="J61" s="380" t="s">
        <v>645</v>
      </c>
      <c r="K61" s="381">
        <v>1</v>
      </c>
      <c r="L61" s="626"/>
      <c r="M61" s="627"/>
      <c r="N61" s="382">
        <f t="shared" si="0"/>
        <v>0</v>
      </c>
      <c r="O61" s="383"/>
      <c r="P61" s="384"/>
      <c r="S61" s="386"/>
      <c r="T61" s="386"/>
      <c r="U61" s="386"/>
      <c r="V61" s="386"/>
      <c r="AM61" s="383"/>
      <c r="AO61" s="383"/>
      <c r="AP61" s="383"/>
      <c r="AZ61" s="387"/>
      <c r="BA61" s="387"/>
      <c r="BB61" s="387"/>
      <c r="BC61" s="387"/>
      <c r="BD61" s="387"/>
      <c r="BE61" s="383"/>
      <c r="BF61" s="387"/>
      <c r="BG61" s="383"/>
      <c r="BH61" s="383"/>
    </row>
    <row r="62" spans="2:60" s="385" customFormat="1" ht="16.5" customHeight="1">
      <c r="B62" s="377">
        <v>3</v>
      </c>
      <c r="C62" s="377" t="s">
        <v>95</v>
      </c>
      <c r="D62" s="378"/>
      <c r="E62" s="624" t="s">
        <v>933</v>
      </c>
      <c r="F62" s="625"/>
      <c r="G62" s="625"/>
      <c r="H62" s="625"/>
      <c r="I62" s="379" t="s">
        <v>930</v>
      </c>
      <c r="J62" s="380" t="s">
        <v>645</v>
      </c>
      <c r="K62" s="381">
        <v>1</v>
      </c>
      <c r="L62" s="626"/>
      <c r="M62" s="627"/>
      <c r="N62" s="382">
        <f t="shared" si="0"/>
        <v>0</v>
      </c>
      <c r="O62" s="383"/>
      <c r="P62" s="384"/>
      <c r="S62" s="386"/>
      <c r="T62" s="386"/>
      <c r="U62" s="386"/>
      <c r="V62" s="386"/>
      <c r="AM62" s="383"/>
      <c r="AO62" s="383"/>
      <c r="AP62" s="383"/>
      <c r="AZ62" s="387"/>
      <c r="BA62" s="387"/>
      <c r="BB62" s="387"/>
      <c r="BC62" s="387"/>
      <c r="BD62" s="387"/>
      <c r="BE62" s="383"/>
      <c r="BF62" s="387"/>
      <c r="BG62" s="383"/>
      <c r="BH62" s="383"/>
    </row>
    <row r="63" spans="2:60" s="385" customFormat="1" ht="16.5" customHeight="1">
      <c r="B63" s="377">
        <v>4</v>
      </c>
      <c r="C63" s="377" t="s">
        <v>95</v>
      </c>
      <c r="D63" s="378" t="s">
        <v>934</v>
      </c>
      <c r="E63" s="624" t="s">
        <v>935</v>
      </c>
      <c r="F63" s="625"/>
      <c r="G63" s="625"/>
      <c r="H63" s="625"/>
      <c r="I63" s="379" t="s">
        <v>930</v>
      </c>
      <c r="J63" s="380" t="s">
        <v>645</v>
      </c>
      <c r="K63" s="381">
        <v>1</v>
      </c>
      <c r="L63" s="626"/>
      <c r="M63" s="627"/>
      <c r="N63" s="382">
        <f t="shared" si="0"/>
        <v>0</v>
      </c>
      <c r="O63" s="383"/>
      <c r="P63" s="384"/>
      <c r="S63" s="386"/>
      <c r="T63" s="386"/>
      <c r="U63" s="386"/>
      <c r="V63" s="386"/>
      <c r="AM63" s="383"/>
      <c r="AO63" s="383"/>
      <c r="AP63" s="383"/>
      <c r="AZ63" s="387"/>
      <c r="BA63" s="387"/>
      <c r="BB63" s="387"/>
      <c r="BC63" s="387"/>
      <c r="BD63" s="387"/>
      <c r="BE63" s="383"/>
      <c r="BF63" s="387"/>
      <c r="BG63" s="383"/>
      <c r="BH63" s="383"/>
    </row>
    <row r="64" spans="2:60" s="385" customFormat="1" ht="23.25" customHeight="1">
      <c r="B64" s="377">
        <v>5</v>
      </c>
      <c r="C64" s="377" t="s">
        <v>95</v>
      </c>
      <c r="D64" s="378" t="s">
        <v>936</v>
      </c>
      <c r="E64" s="624"/>
      <c r="F64" s="625"/>
      <c r="G64" s="625"/>
      <c r="H64" s="625"/>
      <c r="I64" s="379" t="s">
        <v>930</v>
      </c>
      <c r="J64" s="380" t="s">
        <v>645</v>
      </c>
      <c r="K64" s="381">
        <v>2</v>
      </c>
      <c r="L64" s="626"/>
      <c r="M64" s="627"/>
      <c r="N64" s="382">
        <f t="shared" si="0"/>
        <v>0</v>
      </c>
      <c r="O64" s="383"/>
      <c r="P64" s="384"/>
      <c r="S64" s="386"/>
      <c r="T64" s="386"/>
      <c r="U64" s="386"/>
      <c r="V64" s="386"/>
      <c r="AM64" s="383"/>
      <c r="AO64" s="383"/>
      <c r="AP64" s="383"/>
      <c r="AZ64" s="387"/>
      <c r="BA64" s="387"/>
      <c r="BB64" s="387"/>
      <c r="BC64" s="387"/>
      <c r="BD64" s="387"/>
      <c r="BE64" s="383"/>
      <c r="BF64" s="387"/>
      <c r="BG64" s="383"/>
      <c r="BH64" s="383"/>
    </row>
    <row r="65" spans="2:60" s="385" customFormat="1" ht="16.5" customHeight="1">
      <c r="B65" s="377">
        <v>6</v>
      </c>
      <c r="C65" s="377" t="s">
        <v>95</v>
      </c>
      <c r="D65" s="378" t="s">
        <v>937</v>
      </c>
      <c r="E65" s="624" t="s">
        <v>938</v>
      </c>
      <c r="F65" s="625"/>
      <c r="G65" s="625"/>
      <c r="H65" s="625"/>
      <c r="I65" s="379" t="s">
        <v>930</v>
      </c>
      <c r="J65" s="380" t="s">
        <v>645</v>
      </c>
      <c r="K65" s="381">
        <v>1</v>
      </c>
      <c r="L65" s="626"/>
      <c r="M65" s="627"/>
      <c r="N65" s="382">
        <f t="shared" si="0"/>
        <v>0</v>
      </c>
      <c r="O65" s="383"/>
      <c r="P65" s="384"/>
      <c r="S65" s="386"/>
      <c r="T65" s="386"/>
      <c r="U65" s="386"/>
      <c r="V65" s="386"/>
      <c r="AM65" s="383"/>
      <c r="AO65" s="383"/>
      <c r="AP65" s="383"/>
      <c r="AZ65" s="387"/>
      <c r="BA65" s="387"/>
      <c r="BB65" s="387"/>
      <c r="BC65" s="387"/>
      <c r="BD65" s="387"/>
      <c r="BE65" s="383"/>
      <c r="BF65" s="387"/>
      <c r="BG65" s="383"/>
      <c r="BH65" s="383"/>
    </row>
    <row r="66" spans="2:60" s="385" customFormat="1" ht="16.5" customHeight="1">
      <c r="B66" s="377">
        <v>7</v>
      </c>
      <c r="C66" s="377" t="s">
        <v>95</v>
      </c>
      <c r="D66" s="378" t="s">
        <v>939</v>
      </c>
      <c r="E66" s="624" t="s">
        <v>940</v>
      </c>
      <c r="F66" s="625"/>
      <c r="G66" s="625"/>
      <c r="H66" s="625"/>
      <c r="I66" s="379" t="s">
        <v>930</v>
      </c>
      <c r="J66" s="380" t="s">
        <v>645</v>
      </c>
      <c r="K66" s="381">
        <v>1</v>
      </c>
      <c r="L66" s="626"/>
      <c r="M66" s="627"/>
      <c r="N66" s="382">
        <f t="shared" si="0"/>
        <v>0</v>
      </c>
      <c r="O66" s="383"/>
      <c r="P66" s="384"/>
      <c r="S66" s="386"/>
      <c r="T66" s="386"/>
      <c r="U66" s="386"/>
      <c r="V66" s="386"/>
      <c r="AM66" s="383"/>
      <c r="AO66" s="383"/>
      <c r="AP66" s="383"/>
      <c r="AZ66" s="387"/>
      <c r="BA66" s="387"/>
      <c r="BB66" s="387"/>
      <c r="BC66" s="387"/>
      <c r="BD66" s="387"/>
      <c r="BE66" s="383"/>
      <c r="BF66" s="387"/>
      <c r="BG66" s="383"/>
      <c r="BH66" s="383"/>
    </row>
    <row r="67" spans="2:60" s="385" customFormat="1" ht="16.5" customHeight="1">
      <c r="B67" s="377">
        <v>8</v>
      </c>
      <c r="C67" s="377" t="s">
        <v>95</v>
      </c>
      <c r="D67" s="378" t="s">
        <v>941</v>
      </c>
      <c r="E67" s="624" t="s">
        <v>942</v>
      </c>
      <c r="F67" s="625"/>
      <c r="G67" s="625"/>
      <c r="H67" s="625"/>
      <c r="I67" s="379" t="s">
        <v>930</v>
      </c>
      <c r="J67" s="380" t="s">
        <v>645</v>
      </c>
      <c r="K67" s="381">
        <v>2</v>
      </c>
      <c r="L67" s="626"/>
      <c r="M67" s="627"/>
      <c r="N67" s="382">
        <f t="shared" si="0"/>
        <v>0</v>
      </c>
      <c r="O67" s="383"/>
      <c r="P67" s="384"/>
      <c r="S67" s="386"/>
      <c r="T67" s="386"/>
      <c r="U67" s="386"/>
      <c r="V67" s="386"/>
      <c r="AM67" s="383"/>
      <c r="AO67" s="383"/>
      <c r="AP67" s="383"/>
      <c r="AZ67" s="387"/>
      <c r="BA67" s="387"/>
      <c r="BB67" s="387"/>
      <c r="BC67" s="387"/>
      <c r="BD67" s="387"/>
      <c r="BE67" s="383"/>
      <c r="BF67" s="387"/>
      <c r="BG67" s="383"/>
      <c r="BH67" s="383"/>
    </row>
    <row r="68" spans="2:60" s="385" customFormat="1" ht="16.5" customHeight="1">
      <c r="B68" s="377">
        <v>9</v>
      </c>
      <c r="C68" s="377" t="s">
        <v>95</v>
      </c>
      <c r="D68" s="378" t="s">
        <v>943</v>
      </c>
      <c r="E68" s="624" t="s">
        <v>944</v>
      </c>
      <c r="F68" s="625"/>
      <c r="G68" s="625"/>
      <c r="H68" s="625"/>
      <c r="I68" s="379" t="s">
        <v>930</v>
      </c>
      <c r="J68" s="380" t="s">
        <v>645</v>
      </c>
      <c r="K68" s="381">
        <v>1</v>
      </c>
      <c r="L68" s="626"/>
      <c r="M68" s="627"/>
      <c r="N68" s="382">
        <f t="shared" si="0"/>
        <v>0</v>
      </c>
      <c r="O68" s="383"/>
      <c r="P68" s="384"/>
      <c r="S68" s="386"/>
      <c r="T68" s="386"/>
      <c r="U68" s="386"/>
      <c r="V68" s="386"/>
      <c r="AM68" s="383"/>
      <c r="AO68" s="383"/>
      <c r="AP68" s="383"/>
      <c r="AZ68" s="387"/>
      <c r="BA68" s="387"/>
      <c r="BB68" s="387"/>
      <c r="BC68" s="387"/>
      <c r="BD68" s="387"/>
      <c r="BE68" s="383"/>
      <c r="BF68" s="387"/>
      <c r="BG68" s="383"/>
      <c r="BH68" s="383"/>
    </row>
    <row r="69" spans="2:60" s="385" customFormat="1" ht="16.5" customHeight="1">
      <c r="B69" s="377">
        <v>10</v>
      </c>
      <c r="C69" s="377" t="s">
        <v>95</v>
      </c>
      <c r="D69" s="378" t="s">
        <v>945</v>
      </c>
      <c r="E69" s="624" t="s">
        <v>946</v>
      </c>
      <c r="F69" s="625"/>
      <c r="G69" s="625"/>
      <c r="H69" s="625"/>
      <c r="I69" s="379" t="s">
        <v>930</v>
      </c>
      <c r="J69" s="380" t="s">
        <v>645</v>
      </c>
      <c r="K69" s="381">
        <v>14</v>
      </c>
      <c r="L69" s="626"/>
      <c r="M69" s="627"/>
      <c r="N69" s="382">
        <f t="shared" si="0"/>
        <v>0</v>
      </c>
      <c r="O69" s="383"/>
      <c r="P69" s="384"/>
      <c r="S69" s="386"/>
      <c r="T69" s="386"/>
      <c r="U69" s="386"/>
      <c r="V69" s="386"/>
      <c r="AM69" s="383"/>
      <c r="AO69" s="383"/>
      <c r="AP69" s="383"/>
      <c r="AZ69" s="387"/>
      <c r="BA69" s="387"/>
      <c r="BB69" s="387"/>
      <c r="BC69" s="387"/>
      <c r="BD69" s="387"/>
      <c r="BE69" s="383"/>
      <c r="BF69" s="387"/>
      <c r="BG69" s="383"/>
      <c r="BH69" s="383"/>
    </row>
    <row r="70" spans="2:60" s="385" customFormat="1" ht="16.5" customHeight="1">
      <c r="B70" s="377">
        <v>11</v>
      </c>
      <c r="C70" s="377" t="s">
        <v>95</v>
      </c>
      <c r="D70" s="378" t="s">
        <v>947</v>
      </c>
      <c r="E70" s="624" t="s">
        <v>948</v>
      </c>
      <c r="F70" s="625"/>
      <c r="G70" s="625"/>
      <c r="H70" s="625"/>
      <c r="I70" s="379" t="s">
        <v>930</v>
      </c>
      <c r="J70" s="380" t="s">
        <v>645</v>
      </c>
      <c r="K70" s="381">
        <v>1</v>
      </c>
      <c r="L70" s="626"/>
      <c r="M70" s="627"/>
      <c r="N70" s="382">
        <f t="shared" si="0"/>
        <v>0</v>
      </c>
      <c r="O70" s="383"/>
      <c r="P70" s="384"/>
      <c r="S70" s="386"/>
      <c r="T70" s="386"/>
      <c r="U70" s="386"/>
      <c r="V70" s="386"/>
      <c r="AM70" s="383"/>
      <c r="AO70" s="383"/>
      <c r="AP70" s="383"/>
      <c r="AZ70" s="387"/>
      <c r="BA70" s="387"/>
      <c r="BB70" s="387"/>
      <c r="BC70" s="387"/>
      <c r="BD70" s="387"/>
      <c r="BE70" s="383"/>
      <c r="BF70" s="387"/>
      <c r="BG70" s="383"/>
      <c r="BH70" s="383"/>
    </row>
    <row r="71" spans="2:60" s="385" customFormat="1" ht="16.5" customHeight="1">
      <c r="B71" s="377">
        <v>12</v>
      </c>
      <c r="C71" s="377" t="s">
        <v>95</v>
      </c>
      <c r="D71" s="378" t="s">
        <v>949</v>
      </c>
      <c r="E71" s="624" t="s">
        <v>950</v>
      </c>
      <c r="F71" s="625"/>
      <c r="G71" s="625"/>
      <c r="H71" s="625"/>
      <c r="I71" s="379" t="s">
        <v>930</v>
      </c>
      <c r="J71" s="380" t="s">
        <v>645</v>
      </c>
      <c r="K71" s="381">
        <v>15</v>
      </c>
      <c r="L71" s="626"/>
      <c r="M71" s="627"/>
      <c r="N71" s="382">
        <f t="shared" si="0"/>
        <v>0</v>
      </c>
      <c r="O71" s="383"/>
      <c r="P71" s="384"/>
      <c r="S71" s="386"/>
      <c r="T71" s="386"/>
      <c r="U71" s="386"/>
      <c r="V71" s="386"/>
      <c r="AM71" s="383"/>
      <c r="AO71" s="383"/>
      <c r="AP71" s="383"/>
      <c r="AZ71" s="387"/>
      <c r="BA71" s="387"/>
      <c r="BB71" s="387"/>
      <c r="BC71" s="387"/>
      <c r="BD71" s="387"/>
      <c r="BE71" s="383"/>
      <c r="BF71" s="387"/>
      <c r="BG71" s="383"/>
      <c r="BH71" s="383"/>
    </row>
    <row r="72" spans="2:60" s="385" customFormat="1" ht="16.5" customHeight="1">
      <c r="B72" s="377">
        <v>13</v>
      </c>
      <c r="C72" s="377" t="s">
        <v>95</v>
      </c>
      <c r="D72" s="378" t="s">
        <v>951</v>
      </c>
      <c r="E72" s="624" t="s">
        <v>952</v>
      </c>
      <c r="F72" s="625"/>
      <c r="G72" s="625"/>
      <c r="H72" s="625"/>
      <c r="I72" s="379" t="s">
        <v>930</v>
      </c>
      <c r="J72" s="380" t="s">
        <v>645</v>
      </c>
      <c r="K72" s="381">
        <v>6</v>
      </c>
      <c r="L72" s="626"/>
      <c r="M72" s="627"/>
      <c r="N72" s="382">
        <f t="shared" si="0"/>
        <v>0</v>
      </c>
      <c r="O72" s="383"/>
      <c r="P72" s="384"/>
      <c r="S72" s="386"/>
      <c r="T72" s="386"/>
      <c r="U72" s="386"/>
      <c r="V72" s="386"/>
      <c r="AM72" s="383"/>
      <c r="AO72" s="383"/>
      <c r="AP72" s="383"/>
      <c r="AZ72" s="387"/>
      <c r="BA72" s="387"/>
      <c r="BB72" s="387"/>
      <c r="BC72" s="387"/>
      <c r="BD72" s="387"/>
      <c r="BE72" s="383"/>
      <c r="BF72" s="387"/>
      <c r="BG72" s="383"/>
      <c r="BH72" s="383"/>
    </row>
    <row r="73" spans="2:60" s="385" customFormat="1" ht="16.5" customHeight="1">
      <c r="B73" s="377">
        <v>14</v>
      </c>
      <c r="C73" s="377" t="s">
        <v>95</v>
      </c>
      <c r="D73" s="378" t="s">
        <v>953</v>
      </c>
      <c r="E73" s="624" t="s">
        <v>954</v>
      </c>
      <c r="F73" s="625"/>
      <c r="G73" s="625"/>
      <c r="H73" s="625"/>
      <c r="I73" s="379" t="s">
        <v>930</v>
      </c>
      <c r="J73" s="380" t="s">
        <v>645</v>
      </c>
      <c r="K73" s="381">
        <v>2</v>
      </c>
      <c r="L73" s="626"/>
      <c r="M73" s="627"/>
      <c r="N73" s="382">
        <f t="shared" si="0"/>
        <v>0</v>
      </c>
      <c r="O73" s="383"/>
      <c r="P73" s="384"/>
      <c r="S73" s="386"/>
      <c r="T73" s="386"/>
      <c r="U73" s="386"/>
      <c r="V73" s="386"/>
      <c r="AM73" s="383"/>
      <c r="AO73" s="383"/>
      <c r="AP73" s="383"/>
      <c r="AZ73" s="387"/>
      <c r="BA73" s="387"/>
      <c r="BB73" s="387"/>
      <c r="BC73" s="387"/>
      <c r="BD73" s="387"/>
      <c r="BE73" s="383"/>
      <c r="BF73" s="387"/>
      <c r="BG73" s="383"/>
      <c r="BH73" s="383"/>
    </row>
    <row r="74" spans="2:60" s="385" customFormat="1" ht="16.5" customHeight="1">
      <c r="B74" s="377">
        <v>15</v>
      </c>
      <c r="C74" s="377" t="s">
        <v>95</v>
      </c>
      <c r="D74" s="378" t="s">
        <v>955</v>
      </c>
      <c r="E74" s="624" t="s">
        <v>956</v>
      </c>
      <c r="F74" s="625"/>
      <c r="G74" s="625"/>
      <c r="H74" s="625"/>
      <c r="I74" s="379" t="s">
        <v>930</v>
      </c>
      <c r="J74" s="380" t="s">
        <v>645</v>
      </c>
      <c r="K74" s="381">
        <v>3</v>
      </c>
      <c r="L74" s="626"/>
      <c r="M74" s="627"/>
      <c r="N74" s="382">
        <f t="shared" si="0"/>
        <v>0</v>
      </c>
      <c r="O74" s="383"/>
      <c r="P74" s="384"/>
      <c r="S74" s="386"/>
      <c r="T74" s="386"/>
      <c r="U74" s="386"/>
      <c r="V74" s="386"/>
      <c r="AM74" s="383"/>
      <c r="AO74" s="383"/>
      <c r="AP74" s="383"/>
      <c r="AZ74" s="387"/>
      <c r="BA74" s="387"/>
      <c r="BB74" s="387"/>
      <c r="BC74" s="387"/>
      <c r="BD74" s="387"/>
      <c r="BE74" s="383"/>
      <c r="BF74" s="387"/>
      <c r="BG74" s="383"/>
      <c r="BH74" s="383"/>
    </row>
    <row r="75" spans="2:60" s="385" customFormat="1" ht="23.25" customHeight="1">
      <c r="B75" s="377">
        <v>16</v>
      </c>
      <c r="C75" s="377" t="s">
        <v>95</v>
      </c>
      <c r="D75" s="378" t="s">
        <v>957</v>
      </c>
      <c r="E75" s="624"/>
      <c r="F75" s="625"/>
      <c r="G75" s="625"/>
      <c r="H75" s="625"/>
      <c r="I75" s="379"/>
      <c r="J75" s="380" t="s">
        <v>645</v>
      </c>
      <c r="K75" s="381">
        <v>1</v>
      </c>
      <c r="L75" s="626"/>
      <c r="M75" s="627"/>
      <c r="N75" s="382">
        <f t="shared" si="0"/>
        <v>0</v>
      </c>
      <c r="O75" s="383"/>
      <c r="P75" s="384"/>
      <c r="S75" s="386"/>
      <c r="T75" s="386"/>
      <c r="U75" s="386"/>
      <c r="V75" s="386"/>
      <c r="AM75" s="383"/>
      <c r="AO75" s="383"/>
      <c r="AP75" s="383"/>
      <c r="AZ75" s="387"/>
      <c r="BA75" s="387"/>
      <c r="BB75" s="387"/>
      <c r="BC75" s="387"/>
      <c r="BD75" s="387"/>
      <c r="BE75" s="383"/>
      <c r="BF75" s="387"/>
      <c r="BG75" s="383"/>
      <c r="BH75" s="383"/>
    </row>
    <row r="76" spans="2:58" s="374" customFormat="1" ht="21" customHeight="1">
      <c r="B76" s="370" t="s">
        <v>958</v>
      </c>
      <c r="C76" s="371"/>
      <c r="D76" s="372"/>
      <c r="E76" s="372"/>
      <c r="F76" s="372"/>
      <c r="G76" s="372"/>
      <c r="H76" s="372"/>
      <c r="I76" s="372"/>
      <c r="J76" s="372"/>
      <c r="K76" s="372"/>
      <c r="L76" s="409"/>
      <c r="M76" s="409"/>
      <c r="N76" s="373">
        <f>SUM(N77:W90)</f>
        <v>0</v>
      </c>
      <c r="R76" s="375"/>
      <c r="T76" s="375"/>
      <c r="V76" s="375"/>
      <c r="BF76" s="376"/>
    </row>
    <row r="77" spans="2:60" s="385" customFormat="1" ht="39.75" customHeight="1">
      <c r="B77" s="377">
        <v>17</v>
      </c>
      <c r="C77" s="377" t="s">
        <v>95</v>
      </c>
      <c r="D77" s="378" t="s">
        <v>959</v>
      </c>
      <c r="E77" s="624" t="s">
        <v>929</v>
      </c>
      <c r="F77" s="625"/>
      <c r="G77" s="625"/>
      <c r="H77" s="625"/>
      <c r="I77" s="379" t="s">
        <v>930</v>
      </c>
      <c r="J77" s="380" t="s">
        <v>645</v>
      </c>
      <c r="K77" s="381">
        <v>1</v>
      </c>
      <c r="L77" s="626"/>
      <c r="M77" s="627"/>
      <c r="N77" s="382">
        <f aca="true" t="shared" si="1" ref="N77:N90">K77*L77</f>
        <v>0</v>
      </c>
      <c r="O77" s="383"/>
      <c r="P77" s="384"/>
      <c r="S77" s="386"/>
      <c r="T77" s="386"/>
      <c r="U77" s="386"/>
      <c r="V77" s="386"/>
      <c r="AM77" s="383"/>
      <c r="AO77" s="383"/>
      <c r="AP77" s="383"/>
      <c r="AZ77" s="387"/>
      <c r="BA77" s="387"/>
      <c r="BB77" s="387"/>
      <c r="BC77" s="387"/>
      <c r="BD77" s="387"/>
      <c r="BE77" s="383"/>
      <c r="BF77" s="387"/>
      <c r="BG77" s="383"/>
      <c r="BH77" s="383"/>
    </row>
    <row r="78" spans="2:60" s="385" customFormat="1" ht="16.5" customHeight="1">
      <c r="B78" s="377">
        <v>18</v>
      </c>
      <c r="C78" s="377" t="s">
        <v>95</v>
      </c>
      <c r="D78" s="378" t="s">
        <v>960</v>
      </c>
      <c r="E78" s="624" t="s">
        <v>932</v>
      </c>
      <c r="F78" s="625"/>
      <c r="G78" s="625"/>
      <c r="H78" s="625"/>
      <c r="I78" s="379" t="s">
        <v>930</v>
      </c>
      <c r="J78" s="380" t="s">
        <v>645</v>
      </c>
      <c r="K78" s="381">
        <v>1</v>
      </c>
      <c r="L78" s="626"/>
      <c r="M78" s="627"/>
      <c r="N78" s="382">
        <f t="shared" si="1"/>
        <v>0</v>
      </c>
      <c r="O78" s="383"/>
      <c r="P78" s="384"/>
      <c r="S78" s="386"/>
      <c r="T78" s="386"/>
      <c r="U78" s="386"/>
      <c r="V78" s="386"/>
      <c r="AM78" s="383"/>
      <c r="AO78" s="383"/>
      <c r="AP78" s="383"/>
      <c r="AZ78" s="387"/>
      <c r="BA78" s="387"/>
      <c r="BB78" s="387"/>
      <c r="BC78" s="387"/>
      <c r="BD78" s="387"/>
      <c r="BE78" s="383"/>
      <c r="BF78" s="387"/>
      <c r="BG78" s="383"/>
      <c r="BH78" s="383"/>
    </row>
    <row r="79" spans="2:60" s="385" customFormat="1" ht="16.5" customHeight="1">
      <c r="B79" s="377">
        <v>19</v>
      </c>
      <c r="C79" s="377" t="s">
        <v>95</v>
      </c>
      <c r="D79" s="378"/>
      <c r="E79" s="624" t="s">
        <v>933</v>
      </c>
      <c r="F79" s="625"/>
      <c r="G79" s="625"/>
      <c r="H79" s="625"/>
      <c r="I79" s="379" t="s">
        <v>930</v>
      </c>
      <c r="J79" s="380" t="s">
        <v>645</v>
      </c>
      <c r="K79" s="381">
        <v>1</v>
      </c>
      <c r="L79" s="626"/>
      <c r="M79" s="627"/>
      <c r="N79" s="382">
        <f t="shared" si="1"/>
        <v>0</v>
      </c>
      <c r="O79" s="383"/>
      <c r="P79" s="384"/>
      <c r="S79" s="386"/>
      <c r="T79" s="386"/>
      <c r="U79" s="386"/>
      <c r="V79" s="386"/>
      <c r="AM79" s="383"/>
      <c r="AO79" s="383"/>
      <c r="AP79" s="383"/>
      <c r="AZ79" s="387"/>
      <c r="BA79" s="387"/>
      <c r="BB79" s="387"/>
      <c r="BC79" s="387"/>
      <c r="BD79" s="387"/>
      <c r="BE79" s="383"/>
      <c r="BF79" s="387"/>
      <c r="BG79" s="383"/>
      <c r="BH79" s="383"/>
    </row>
    <row r="80" spans="2:60" s="385" customFormat="1" ht="16.5" customHeight="1">
      <c r="B80" s="377">
        <v>20</v>
      </c>
      <c r="C80" s="377" t="s">
        <v>95</v>
      </c>
      <c r="D80" s="378" t="s">
        <v>934</v>
      </c>
      <c r="E80" s="624" t="s">
        <v>935</v>
      </c>
      <c r="F80" s="625"/>
      <c r="G80" s="625"/>
      <c r="H80" s="625"/>
      <c r="I80" s="379" t="s">
        <v>930</v>
      </c>
      <c r="J80" s="380" t="s">
        <v>645</v>
      </c>
      <c r="K80" s="381">
        <v>1</v>
      </c>
      <c r="L80" s="626"/>
      <c r="M80" s="627"/>
      <c r="N80" s="382">
        <f t="shared" si="1"/>
        <v>0</v>
      </c>
      <c r="O80" s="383"/>
      <c r="P80" s="384"/>
      <c r="S80" s="386"/>
      <c r="T80" s="386"/>
      <c r="U80" s="386"/>
      <c r="V80" s="386"/>
      <c r="AM80" s="383"/>
      <c r="AO80" s="383"/>
      <c r="AP80" s="383"/>
      <c r="AZ80" s="387"/>
      <c r="BA80" s="387"/>
      <c r="BB80" s="387"/>
      <c r="BC80" s="387"/>
      <c r="BD80" s="387"/>
      <c r="BE80" s="383"/>
      <c r="BF80" s="387"/>
      <c r="BG80" s="383"/>
      <c r="BH80" s="383"/>
    </row>
    <row r="81" spans="2:60" s="385" customFormat="1" ht="16.5" customHeight="1">
      <c r="B81" s="377">
        <v>21</v>
      </c>
      <c r="C81" s="377" t="s">
        <v>95</v>
      </c>
      <c r="D81" s="378" t="s">
        <v>961</v>
      </c>
      <c r="E81" s="624" t="s">
        <v>962</v>
      </c>
      <c r="F81" s="625"/>
      <c r="G81" s="625"/>
      <c r="H81" s="625"/>
      <c r="I81" s="379" t="s">
        <v>930</v>
      </c>
      <c r="J81" s="380" t="s">
        <v>645</v>
      </c>
      <c r="K81" s="381">
        <v>1</v>
      </c>
      <c r="L81" s="626"/>
      <c r="M81" s="627"/>
      <c r="N81" s="382">
        <f t="shared" si="1"/>
        <v>0</v>
      </c>
      <c r="O81" s="383"/>
      <c r="P81" s="384"/>
      <c r="S81" s="386"/>
      <c r="T81" s="386"/>
      <c r="U81" s="386"/>
      <c r="V81" s="386"/>
      <c r="AM81" s="383"/>
      <c r="AO81" s="383"/>
      <c r="AP81" s="383"/>
      <c r="AZ81" s="387"/>
      <c r="BA81" s="387"/>
      <c r="BB81" s="387"/>
      <c r="BC81" s="387"/>
      <c r="BD81" s="387"/>
      <c r="BE81" s="383"/>
      <c r="BF81" s="387"/>
      <c r="BG81" s="383"/>
      <c r="BH81" s="383"/>
    </row>
    <row r="82" spans="2:60" s="385" customFormat="1" ht="16.5" customHeight="1">
      <c r="B82" s="377">
        <v>22</v>
      </c>
      <c r="C82" s="377" t="s">
        <v>95</v>
      </c>
      <c r="D82" s="378" t="s">
        <v>937</v>
      </c>
      <c r="E82" s="624" t="s">
        <v>938</v>
      </c>
      <c r="F82" s="625"/>
      <c r="G82" s="625"/>
      <c r="H82" s="625"/>
      <c r="I82" s="379" t="s">
        <v>930</v>
      </c>
      <c r="J82" s="380" t="s">
        <v>645</v>
      </c>
      <c r="K82" s="381">
        <v>1</v>
      </c>
      <c r="L82" s="626"/>
      <c r="M82" s="627"/>
      <c r="N82" s="382">
        <f>K82*L82</f>
        <v>0</v>
      </c>
      <c r="O82" s="383"/>
      <c r="P82" s="384"/>
      <c r="S82" s="386"/>
      <c r="T82" s="386"/>
      <c r="U82" s="386"/>
      <c r="V82" s="386"/>
      <c r="AM82" s="383"/>
      <c r="AO82" s="383"/>
      <c r="AP82" s="383"/>
      <c r="AZ82" s="387"/>
      <c r="BA82" s="387"/>
      <c r="BB82" s="387"/>
      <c r="BC82" s="387"/>
      <c r="BD82" s="387"/>
      <c r="BE82" s="383"/>
      <c r="BF82" s="387"/>
      <c r="BG82" s="383"/>
      <c r="BH82" s="383"/>
    </row>
    <row r="83" spans="2:60" s="385" customFormat="1" ht="16.5" customHeight="1">
      <c r="B83" s="377">
        <v>23</v>
      </c>
      <c r="C83" s="377" t="s">
        <v>95</v>
      </c>
      <c r="D83" s="378" t="s">
        <v>963</v>
      </c>
      <c r="E83" s="624" t="s">
        <v>964</v>
      </c>
      <c r="F83" s="625"/>
      <c r="G83" s="625"/>
      <c r="H83" s="625"/>
      <c r="I83" s="379" t="s">
        <v>930</v>
      </c>
      <c r="J83" s="380" t="s">
        <v>645</v>
      </c>
      <c r="K83" s="381">
        <v>1</v>
      </c>
      <c r="L83" s="626"/>
      <c r="M83" s="627"/>
      <c r="N83" s="382">
        <f t="shared" si="1"/>
        <v>0</v>
      </c>
      <c r="O83" s="383"/>
      <c r="P83" s="384"/>
      <c r="S83" s="386"/>
      <c r="T83" s="386"/>
      <c r="U83" s="386"/>
      <c r="V83" s="386"/>
      <c r="AM83" s="383"/>
      <c r="AO83" s="383"/>
      <c r="AP83" s="383"/>
      <c r="AZ83" s="387"/>
      <c r="BA83" s="387"/>
      <c r="BB83" s="387"/>
      <c r="BC83" s="387"/>
      <c r="BD83" s="387"/>
      <c r="BE83" s="383"/>
      <c r="BF83" s="387"/>
      <c r="BG83" s="383"/>
      <c r="BH83" s="383"/>
    </row>
    <row r="84" spans="2:60" s="385" customFormat="1" ht="16.5" customHeight="1">
      <c r="B84" s="377">
        <v>24</v>
      </c>
      <c r="C84" s="377" t="s">
        <v>95</v>
      </c>
      <c r="D84" s="378" t="s">
        <v>945</v>
      </c>
      <c r="E84" s="624" t="s">
        <v>946</v>
      </c>
      <c r="F84" s="625"/>
      <c r="G84" s="625"/>
      <c r="H84" s="625"/>
      <c r="I84" s="379" t="s">
        <v>930</v>
      </c>
      <c r="J84" s="380" t="s">
        <v>645</v>
      </c>
      <c r="K84" s="381">
        <v>7</v>
      </c>
      <c r="L84" s="626"/>
      <c r="M84" s="627"/>
      <c r="N84" s="382">
        <f t="shared" si="1"/>
        <v>0</v>
      </c>
      <c r="O84" s="383"/>
      <c r="P84" s="384"/>
      <c r="S84" s="386"/>
      <c r="T84" s="386"/>
      <c r="U84" s="386"/>
      <c r="V84" s="386"/>
      <c r="AM84" s="383"/>
      <c r="AO84" s="383"/>
      <c r="AP84" s="383"/>
      <c r="AZ84" s="387"/>
      <c r="BA84" s="387"/>
      <c r="BB84" s="387"/>
      <c r="BC84" s="387"/>
      <c r="BD84" s="387"/>
      <c r="BE84" s="383"/>
      <c r="BF84" s="387"/>
      <c r="BG84" s="383"/>
      <c r="BH84" s="383"/>
    </row>
    <row r="85" spans="2:60" s="385" customFormat="1" ht="16.5" customHeight="1">
      <c r="B85" s="377">
        <v>25</v>
      </c>
      <c r="C85" s="377" t="s">
        <v>95</v>
      </c>
      <c r="D85" s="378" t="s">
        <v>947</v>
      </c>
      <c r="E85" s="624" t="s">
        <v>948</v>
      </c>
      <c r="F85" s="625"/>
      <c r="G85" s="625"/>
      <c r="H85" s="625"/>
      <c r="I85" s="379" t="s">
        <v>930</v>
      </c>
      <c r="J85" s="380" t="s">
        <v>645</v>
      </c>
      <c r="K85" s="381">
        <v>2</v>
      </c>
      <c r="L85" s="626"/>
      <c r="M85" s="627"/>
      <c r="N85" s="382">
        <f t="shared" si="1"/>
        <v>0</v>
      </c>
      <c r="O85" s="383"/>
      <c r="P85" s="384"/>
      <c r="S85" s="386"/>
      <c r="T85" s="386"/>
      <c r="U85" s="386"/>
      <c r="V85" s="386"/>
      <c r="AM85" s="383"/>
      <c r="AO85" s="383"/>
      <c r="AP85" s="383"/>
      <c r="AZ85" s="387"/>
      <c r="BA85" s="387"/>
      <c r="BB85" s="387"/>
      <c r="BC85" s="387"/>
      <c r="BD85" s="387"/>
      <c r="BE85" s="383"/>
      <c r="BF85" s="387"/>
      <c r="BG85" s="383"/>
      <c r="BH85" s="383"/>
    </row>
    <row r="86" spans="2:60" s="385" customFormat="1" ht="16.5" customHeight="1">
      <c r="B86" s="377">
        <v>26</v>
      </c>
      <c r="C86" s="377" t="s">
        <v>95</v>
      </c>
      <c r="D86" s="378" t="s">
        <v>949</v>
      </c>
      <c r="E86" s="624" t="s">
        <v>950</v>
      </c>
      <c r="F86" s="625"/>
      <c r="G86" s="625"/>
      <c r="H86" s="625"/>
      <c r="I86" s="379" t="s">
        <v>930</v>
      </c>
      <c r="J86" s="380" t="s">
        <v>645</v>
      </c>
      <c r="K86" s="381">
        <v>6</v>
      </c>
      <c r="L86" s="626"/>
      <c r="M86" s="627"/>
      <c r="N86" s="382">
        <f t="shared" si="1"/>
        <v>0</v>
      </c>
      <c r="O86" s="383"/>
      <c r="P86" s="384"/>
      <c r="S86" s="386"/>
      <c r="T86" s="386"/>
      <c r="U86" s="386"/>
      <c r="V86" s="386"/>
      <c r="AM86" s="383"/>
      <c r="AO86" s="383"/>
      <c r="AP86" s="383"/>
      <c r="AZ86" s="387"/>
      <c r="BA86" s="387"/>
      <c r="BB86" s="387"/>
      <c r="BC86" s="387"/>
      <c r="BD86" s="387"/>
      <c r="BE86" s="383"/>
      <c r="BF86" s="387"/>
      <c r="BG86" s="383"/>
      <c r="BH86" s="383"/>
    </row>
    <row r="87" spans="2:60" s="385" customFormat="1" ht="16.5" customHeight="1">
      <c r="B87" s="377">
        <v>27</v>
      </c>
      <c r="C87" s="377" t="s">
        <v>95</v>
      </c>
      <c r="D87" s="378" t="s">
        <v>951</v>
      </c>
      <c r="E87" s="624" t="s">
        <v>952</v>
      </c>
      <c r="F87" s="625"/>
      <c r="G87" s="625"/>
      <c r="H87" s="625"/>
      <c r="I87" s="379" t="s">
        <v>930</v>
      </c>
      <c r="J87" s="380" t="s">
        <v>645</v>
      </c>
      <c r="K87" s="381">
        <v>5</v>
      </c>
      <c r="L87" s="626"/>
      <c r="M87" s="627"/>
      <c r="N87" s="382">
        <f t="shared" si="1"/>
        <v>0</v>
      </c>
      <c r="O87" s="383"/>
      <c r="P87" s="384"/>
      <c r="S87" s="386"/>
      <c r="T87" s="386"/>
      <c r="U87" s="386"/>
      <c r="V87" s="386"/>
      <c r="AM87" s="383"/>
      <c r="AO87" s="383"/>
      <c r="AP87" s="383"/>
      <c r="AZ87" s="387"/>
      <c r="BA87" s="387"/>
      <c r="BB87" s="387"/>
      <c r="BC87" s="387"/>
      <c r="BD87" s="387"/>
      <c r="BE87" s="383"/>
      <c r="BF87" s="387"/>
      <c r="BG87" s="383"/>
      <c r="BH87" s="383"/>
    </row>
    <row r="88" spans="2:60" s="385" customFormat="1" ht="16.5" customHeight="1">
      <c r="B88" s="377">
        <v>28</v>
      </c>
      <c r="C88" s="377" t="s">
        <v>95</v>
      </c>
      <c r="D88" s="378" t="s">
        <v>953</v>
      </c>
      <c r="E88" s="624" t="s">
        <v>954</v>
      </c>
      <c r="F88" s="625"/>
      <c r="G88" s="625"/>
      <c r="H88" s="625"/>
      <c r="I88" s="379" t="s">
        <v>930</v>
      </c>
      <c r="J88" s="380" t="s">
        <v>645</v>
      </c>
      <c r="K88" s="381">
        <v>1</v>
      </c>
      <c r="L88" s="626"/>
      <c r="M88" s="627"/>
      <c r="N88" s="382">
        <f t="shared" si="1"/>
        <v>0</v>
      </c>
      <c r="O88" s="383"/>
      <c r="P88" s="384"/>
      <c r="S88" s="386"/>
      <c r="T88" s="386"/>
      <c r="U88" s="386"/>
      <c r="V88" s="386"/>
      <c r="AM88" s="383"/>
      <c r="AO88" s="383"/>
      <c r="AP88" s="383"/>
      <c r="AZ88" s="387"/>
      <c r="BA88" s="387"/>
      <c r="BB88" s="387"/>
      <c r="BC88" s="387"/>
      <c r="BD88" s="387"/>
      <c r="BE88" s="383"/>
      <c r="BF88" s="387"/>
      <c r="BG88" s="383"/>
      <c r="BH88" s="383"/>
    </row>
    <row r="89" spans="2:60" s="385" customFormat="1" ht="16.5" customHeight="1">
      <c r="B89" s="377">
        <v>29</v>
      </c>
      <c r="C89" s="377" t="s">
        <v>95</v>
      </c>
      <c r="D89" s="378" t="s">
        <v>955</v>
      </c>
      <c r="E89" s="624" t="s">
        <v>956</v>
      </c>
      <c r="F89" s="625"/>
      <c r="G89" s="625"/>
      <c r="H89" s="625"/>
      <c r="I89" s="379" t="s">
        <v>930</v>
      </c>
      <c r="J89" s="380" t="s">
        <v>645</v>
      </c>
      <c r="K89" s="381">
        <v>3</v>
      </c>
      <c r="L89" s="626"/>
      <c r="M89" s="627"/>
      <c r="N89" s="382">
        <f t="shared" si="1"/>
        <v>0</v>
      </c>
      <c r="O89" s="383"/>
      <c r="P89" s="384"/>
      <c r="S89" s="386"/>
      <c r="T89" s="386"/>
      <c r="U89" s="386"/>
      <c r="V89" s="386"/>
      <c r="AM89" s="383"/>
      <c r="AO89" s="383"/>
      <c r="AP89" s="383"/>
      <c r="AZ89" s="387"/>
      <c r="BA89" s="387"/>
      <c r="BB89" s="387"/>
      <c r="BC89" s="387"/>
      <c r="BD89" s="387"/>
      <c r="BE89" s="383"/>
      <c r="BF89" s="387"/>
      <c r="BG89" s="383"/>
      <c r="BH89" s="383"/>
    </row>
    <row r="90" spans="2:60" s="385" customFormat="1" ht="16.5" customHeight="1">
      <c r="B90" s="377">
        <v>30</v>
      </c>
      <c r="C90" s="377" t="s">
        <v>95</v>
      </c>
      <c r="D90" s="378" t="s">
        <v>965</v>
      </c>
      <c r="E90" s="624"/>
      <c r="F90" s="625"/>
      <c r="G90" s="625"/>
      <c r="H90" s="625"/>
      <c r="I90" s="379"/>
      <c r="J90" s="380" t="s">
        <v>645</v>
      </c>
      <c r="K90" s="381">
        <v>2</v>
      </c>
      <c r="L90" s="626"/>
      <c r="M90" s="627"/>
      <c r="N90" s="382">
        <f t="shared" si="1"/>
        <v>0</v>
      </c>
      <c r="O90" s="383"/>
      <c r="P90" s="384"/>
      <c r="S90" s="386"/>
      <c r="T90" s="386"/>
      <c r="U90" s="386"/>
      <c r="V90" s="386"/>
      <c r="AM90" s="383"/>
      <c r="AO90" s="383"/>
      <c r="AP90" s="383"/>
      <c r="AZ90" s="387"/>
      <c r="BA90" s="387"/>
      <c r="BB90" s="387"/>
      <c r="BC90" s="387"/>
      <c r="BD90" s="387"/>
      <c r="BE90" s="383"/>
      <c r="BF90" s="387"/>
      <c r="BG90" s="383"/>
      <c r="BH90" s="383"/>
    </row>
    <row r="91" spans="2:58" s="374" customFormat="1" ht="21" customHeight="1">
      <c r="B91" s="370" t="s">
        <v>966</v>
      </c>
      <c r="C91" s="371"/>
      <c r="D91" s="372"/>
      <c r="E91" s="372"/>
      <c r="F91" s="372"/>
      <c r="G91" s="372"/>
      <c r="H91" s="372"/>
      <c r="I91" s="372"/>
      <c r="J91" s="372"/>
      <c r="K91" s="372"/>
      <c r="L91" s="409"/>
      <c r="M91" s="409"/>
      <c r="N91" s="373">
        <f>SUM(N92:W106)</f>
        <v>0</v>
      </c>
      <c r="R91" s="375"/>
      <c r="T91" s="375"/>
      <c r="V91" s="375"/>
      <c r="BF91" s="376"/>
    </row>
    <row r="92" spans="2:60" s="385" customFormat="1" ht="16.5" customHeight="1">
      <c r="B92" s="377">
        <v>31</v>
      </c>
      <c r="C92" s="377" t="s">
        <v>95</v>
      </c>
      <c r="D92" s="378" t="s">
        <v>967</v>
      </c>
      <c r="E92" s="624" t="s">
        <v>968</v>
      </c>
      <c r="F92" s="625"/>
      <c r="G92" s="625"/>
      <c r="H92" s="625"/>
      <c r="I92" s="379" t="s">
        <v>930</v>
      </c>
      <c r="J92" s="380" t="s">
        <v>969</v>
      </c>
      <c r="K92" s="381">
        <v>21</v>
      </c>
      <c r="L92" s="626"/>
      <c r="M92" s="627"/>
      <c r="N92" s="382">
        <f aca="true" t="shared" si="2" ref="N92:N106">K92*L92</f>
        <v>0</v>
      </c>
      <c r="O92" s="383"/>
      <c r="P92" s="384"/>
      <c r="S92" s="386"/>
      <c r="T92" s="386"/>
      <c r="U92" s="386"/>
      <c r="V92" s="386"/>
      <c r="AM92" s="383"/>
      <c r="AO92" s="383"/>
      <c r="AP92" s="383"/>
      <c r="AZ92" s="387"/>
      <c r="BA92" s="387"/>
      <c r="BB92" s="387"/>
      <c r="BC92" s="387"/>
      <c r="BD92" s="387"/>
      <c r="BE92" s="383"/>
      <c r="BF92" s="387"/>
      <c r="BG92" s="383"/>
      <c r="BH92" s="383"/>
    </row>
    <row r="93" spans="2:60" s="385" customFormat="1" ht="16.5" customHeight="1">
      <c r="B93" s="377">
        <v>32</v>
      </c>
      <c r="C93" s="377" t="s">
        <v>95</v>
      </c>
      <c r="D93" s="378" t="s">
        <v>970</v>
      </c>
      <c r="E93" s="624" t="s">
        <v>971</v>
      </c>
      <c r="F93" s="625"/>
      <c r="G93" s="625"/>
      <c r="H93" s="625"/>
      <c r="I93" s="379" t="s">
        <v>930</v>
      </c>
      <c r="J93" s="380" t="s">
        <v>969</v>
      </c>
      <c r="K93" s="381">
        <v>15</v>
      </c>
      <c r="L93" s="626"/>
      <c r="M93" s="627"/>
      <c r="N93" s="382">
        <f t="shared" si="2"/>
        <v>0</v>
      </c>
      <c r="O93" s="383"/>
      <c r="P93" s="384"/>
      <c r="S93" s="386"/>
      <c r="T93" s="386"/>
      <c r="U93" s="386"/>
      <c r="V93" s="386"/>
      <c r="AM93" s="383"/>
      <c r="AO93" s="383"/>
      <c r="AP93" s="383"/>
      <c r="AZ93" s="387"/>
      <c r="BA93" s="387"/>
      <c r="BB93" s="387"/>
      <c r="BC93" s="387"/>
      <c r="BD93" s="387"/>
      <c r="BE93" s="383"/>
      <c r="BF93" s="387"/>
      <c r="BG93" s="383"/>
      <c r="BH93" s="383"/>
    </row>
    <row r="94" spans="2:60" s="385" customFormat="1" ht="16.5" customHeight="1">
      <c r="B94" s="377">
        <v>33</v>
      </c>
      <c r="C94" s="377" t="s">
        <v>95</v>
      </c>
      <c r="D94" s="378" t="s">
        <v>972</v>
      </c>
      <c r="E94" s="624" t="s">
        <v>973</v>
      </c>
      <c r="F94" s="625"/>
      <c r="G94" s="625"/>
      <c r="H94" s="625"/>
      <c r="I94" s="379" t="s">
        <v>930</v>
      </c>
      <c r="J94" s="380" t="s">
        <v>85</v>
      </c>
      <c r="K94" s="381">
        <v>30</v>
      </c>
      <c r="L94" s="626"/>
      <c r="M94" s="627"/>
      <c r="N94" s="382">
        <f t="shared" si="2"/>
        <v>0</v>
      </c>
      <c r="O94" s="383"/>
      <c r="P94" s="384"/>
      <c r="S94" s="386"/>
      <c r="T94" s="386"/>
      <c r="U94" s="386"/>
      <c r="V94" s="386"/>
      <c r="AM94" s="383"/>
      <c r="AO94" s="383"/>
      <c r="AP94" s="383"/>
      <c r="AZ94" s="387"/>
      <c r="BA94" s="387"/>
      <c r="BB94" s="387"/>
      <c r="BC94" s="387"/>
      <c r="BD94" s="387"/>
      <c r="BE94" s="383"/>
      <c r="BF94" s="387"/>
      <c r="BG94" s="383"/>
      <c r="BH94" s="383"/>
    </row>
    <row r="95" spans="2:60" s="385" customFormat="1" ht="16.5" customHeight="1">
      <c r="B95" s="377">
        <v>34</v>
      </c>
      <c r="C95" s="377" t="s">
        <v>95</v>
      </c>
      <c r="D95" s="378" t="s">
        <v>974</v>
      </c>
      <c r="E95" s="624"/>
      <c r="F95" s="625"/>
      <c r="G95" s="625"/>
      <c r="H95" s="625"/>
      <c r="I95" s="379" t="s">
        <v>930</v>
      </c>
      <c r="J95" s="380" t="s">
        <v>85</v>
      </c>
      <c r="K95" s="381">
        <v>160</v>
      </c>
      <c r="L95" s="626"/>
      <c r="M95" s="627"/>
      <c r="N95" s="382">
        <f t="shared" si="2"/>
        <v>0</v>
      </c>
      <c r="O95" s="383"/>
      <c r="P95" s="384"/>
      <c r="S95" s="386"/>
      <c r="T95" s="386"/>
      <c r="U95" s="386"/>
      <c r="V95" s="386"/>
      <c r="AM95" s="383"/>
      <c r="AO95" s="383"/>
      <c r="AP95" s="383"/>
      <c r="AZ95" s="387"/>
      <c r="BA95" s="387"/>
      <c r="BB95" s="387"/>
      <c r="BC95" s="387"/>
      <c r="BD95" s="387"/>
      <c r="BE95" s="383"/>
      <c r="BF95" s="387"/>
      <c r="BG95" s="383"/>
      <c r="BH95" s="383"/>
    </row>
    <row r="96" spans="2:60" s="385" customFormat="1" ht="16.5" customHeight="1">
      <c r="B96" s="377">
        <v>35</v>
      </c>
      <c r="C96" s="377" t="s">
        <v>95</v>
      </c>
      <c r="D96" s="378" t="s">
        <v>975</v>
      </c>
      <c r="E96" s="624"/>
      <c r="F96" s="625"/>
      <c r="G96" s="625"/>
      <c r="H96" s="625"/>
      <c r="I96" s="379" t="s">
        <v>930</v>
      </c>
      <c r="J96" s="380" t="s">
        <v>645</v>
      </c>
      <c r="K96" s="381">
        <v>8</v>
      </c>
      <c r="L96" s="626"/>
      <c r="M96" s="627"/>
      <c r="N96" s="382">
        <f t="shared" si="2"/>
        <v>0</v>
      </c>
      <c r="O96" s="383"/>
      <c r="P96" s="384"/>
      <c r="S96" s="386"/>
      <c r="T96" s="386"/>
      <c r="U96" s="386"/>
      <c r="V96" s="386"/>
      <c r="AM96" s="383"/>
      <c r="AO96" s="383"/>
      <c r="AP96" s="383"/>
      <c r="AZ96" s="387"/>
      <c r="BA96" s="387"/>
      <c r="BB96" s="387"/>
      <c r="BC96" s="387"/>
      <c r="BD96" s="387"/>
      <c r="BE96" s="383"/>
      <c r="BF96" s="387"/>
      <c r="BG96" s="383"/>
      <c r="BH96" s="383"/>
    </row>
    <row r="97" spans="2:60" s="385" customFormat="1" ht="16.5" customHeight="1">
      <c r="B97" s="377">
        <v>36</v>
      </c>
      <c r="C97" s="377" t="s">
        <v>95</v>
      </c>
      <c r="D97" s="378" t="s">
        <v>976</v>
      </c>
      <c r="E97" s="624"/>
      <c r="F97" s="625"/>
      <c r="G97" s="625"/>
      <c r="H97" s="625"/>
      <c r="I97" s="379" t="s">
        <v>930</v>
      </c>
      <c r="J97" s="380" t="s">
        <v>645</v>
      </c>
      <c r="K97" s="381">
        <v>8</v>
      </c>
      <c r="L97" s="626"/>
      <c r="M97" s="627"/>
      <c r="N97" s="382">
        <f t="shared" si="2"/>
        <v>0</v>
      </c>
      <c r="O97" s="383"/>
      <c r="P97" s="384"/>
      <c r="S97" s="386"/>
      <c r="T97" s="386"/>
      <c r="U97" s="386"/>
      <c r="V97" s="386"/>
      <c r="AM97" s="383"/>
      <c r="AO97" s="383"/>
      <c r="AP97" s="383"/>
      <c r="AZ97" s="387"/>
      <c r="BA97" s="387"/>
      <c r="BB97" s="387"/>
      <c r="BC97" s="387"/>
      <c r="BD97" s="387"/>
      <c r="BE97" s="383"/>
      <c r="BF97" s="387"/>
      <c r="BG97" s="383"/>
      <c r="BH97" s="383"/>
    </row>
    <row r="98" spans="2:60" s="385" customFormat="1" ht="16.5" customHeight="1">
      <c r="B98" s="377">
        <v>37</v>
      </c>
      <c r="C98" s="377" t="s">
        <v>95</v>
      </c>
      <c r="D98" s="378" t="s">
        <v>977</v>
      </c>
      <c r="E98" s="624"/>
      <c r="F98" s="625"/>
      <c r="G98" s="625"/>
      <c r="H98" s="625"/>
      <c r="I98" s="379" t="s">
        <v>930</v>
      </c>
      <c r="J98" s="380" t="s">
        <v>645</v>
      </c>
      <c r="K98" s="381">
        <v>20</v>
      </c>
      <c r="L98" s="626"/>
      <c r="M98" s="627"/>
      <c r="N98" s="382">
        <f t="shared" si="2"/>
        <v>0</v>
      </c>
      <c r="O98" s="383"/>
      <c r="P98" s="384"/>
      <c r="S98" s="386"/>
      <c r="T98" s="386"/>
      <c r="U98" s="386"/>
      <c r="V98" s="386"/>
      <c r="AM98" s="383"/>
      <c r="AO98" s="383"/>
      <c r="AP98" s="383"/>
      <c r="AZ98" s="387"/>
      <c r="BA98" s="387"/>
      <c r="BB98" s="387"/>
      <c r="BC98" s="387"/>
      <c r="BD98" s="387"/>
      <c r="BE98" s="383"/>
      <c r="BF98" s="387"/>
      <c r="BG98" s="383"/>
      <c r="BH98" s="383"/>
    </row>
    <row r="99" spans="2:60" s="385" customFormat="1" ht="16.5" customHeight="1">
      <c r="B99" s="377">
        <v>38</v>
      </c>
      <c r="C99" s="377" t="s">
        <v>95</v>
      </c>
      <c r="D99" s="378" t="s">
        <v>978</v>
      </c>
      <c r="E99" s="624"/>
      <c r="F99" s="625"/>
      <c r="G99" s="625"/>
      <c r="H99" s="625"/>
      <c r="I99" s="379" t="s">
        <v>930</v>
      </c>
      <c r="J99" s="380" t="s">
        <v>645</v>
      </c>
      <c r="K99" s="381">
        <v>6</v>
      </c>
      <c r="L99" s="626"/>
      <c r="M99" s="627"/>
      <c r="N99" s="382">
        <f t="shared" si="2"/>
        <v>0</v>
      </c>
      <c r="O99" s="383"/>
      <c r="P99" s="384"/>
      <c r="S99" s="386"/>
      <c r="T99" s="386"/>
      <c r="U99" s="386"/>
      <c r="V99" s="386"/>
      <c r="AM99" s="383"/>
      <c r="AO99" s="383"/>
      <c r="AP99" s="383"/>
      <c r="AZ99" s="387"/>
      <c r="BA99" s="387"/>
      <c r="BB99" s="387"/>
      <c r="BC99" s="387"/>
      <c r="BD99" s="387"/>
      <c r="BE99" s="383"/>
      <c r="BF99" s="387"/>
      <c r="BG99" s="383"/>
      <c r="BH99" s="383"/>
    </row>
    <row r="100" spans="2:60" s="385" customFormat="1" ht="16.5" customHeight="1">
      <c r="B100" s="377">
        <v>39</v>
      </c>
      <c r="C100" s="377" t="s">
        <v>95</v>
      </c>
      <c r="D100" s="378" t="s">
        <v>979</v>
      </c>
      <c r="E100" s="624"/>
      <c r="F100" s="625"/>
      <c r="G100" s="625"/>
      <c r="H100" s="625"/>
      <c r="I100" s="379" t="s">
        <v>930</v>
      </c>
      <c r="J100" s="380" t="s">
        <v>645</v>
      </c>
      <c r="K100" s="381">
        <v>8</v>
      </c>
      <c r="L100" s="626"/>
      <c r="M100" s="627"/>
      <c r="N100" s="382">
        <f t="shared" si="2"/>
        <v>0</v>
      </c>
      <c r="O100" s="383"/>
      <c r="P100" s="384"/>
      <c r="S100" s="386"/>
      <c r="T100" s="386"/>
      <c r="U100" s="386"/>
      <c r="V100" s="386"/>
      <c r="AM100" s="383"/>
      <c r="AO100" s="383"/>
      <c r="AP100" s="383"/>
      <c r="AZ100" s="387"/>
      <c r="BA100" s="387"/>
      <c r="BB100" s="387"/>
      <c r="BC100" s="387"/>
      <c r="BD100" s="387"/>
      <c r="BE100" s="383"/>
      <c r="BF100" s="387"/>
      <c r="BG100" s="383"/>
      <c r="BH100" s="383"/>
    </row>
    <row r="101" spans="2:60" s="385" customFormat="1" ht="16.5" customHeight="1">
      <c r="B101" s="377">
        <v>40</v>
      </c>
      <c r="C101" s="377" t="s">
        <v>95</v>
      </c>
      <c r="D101" s="378" t="s">
        <v>980</v>
      </c>
      <c r="E101" s="624"/>
      <c r="F101" s="625"/>
      <c r="G101" s="625"/>
      <c r="H101" s="625"/>
      <c r="I101" s="379" t="s">
        <v>930</v>
      </c>
      <c r="J101" s="380" t="s">
        <v>645</v>
      </c>
      <c r="K101" s="381">
        <v>70</v>
      </c>
      <c r="L101" s="626"/>
      <c r="M101" s="627"/>
      <c r="N101" s="382">
        <f t="shared" si="2"/>
        <v>0</v>
      </c>
      <c r="O101" s="383"/>
      <c r="P101" s="384"/>
      <c r="S101" s="386"/>
      <c r="T101" s="386"/>
      <c r="U101" s="386"/>
      <c r="V101" s="386"/>
      <c r="AM101" s="383"/>
      <c r="AO101" s="383"/>
      <c r="AP101" s="383"/>
      <c r="AZ101" s="387"/>
      <c r="BA101" s="387"/>
      <c r="BB101" s="387"/>
      <c r="BC101" s="387"/>
      <c r="BD101" s="387"/>
      <c r="BE101" s="383"/>
      <c r="BF101" s="387"/>
      <c r="BG101" s="383"/>
      <c r="BH101" s="383"/>
    </row>
    <row r="102" spans="2:60" s="385" customFormat="1" ht="16.5" customHeight="1">
      <c r="B102" s="377">
        <v>41</v>
      </c>
      <c r="C102" s="377" t="s">
        <v>95</v>
      </c>
      <c r="D102" s="378" t="s">
        <v>981</v>
      </c>
      <c r="E102" s="624"/>
      <c r="F102" s="625"/>
      <c r="G102" s="625"/>
      <c r="H102" s="625"/>
      <c r="I102" s="379" t="s">
        <v>930</v>
      </c>
      <c r="J102" s="380" t="s">
        <v>645</v>
      </c>
      <c r="K102" s="381">
        <v>40</v>
      </c>
      <c r="L102" s="626"/>
      <c r="M102" s="627"/>
      <c r="N102" s="382">
        <f t="shared" si="2"/>
        <v>0</v>
      </c>
      <c r="O102" s="383"/>
      <c r="P102" s="384"/>
      <c r="S102" s="386"/>
      <c r="T102" s="386"/>
      <c r="U102" s="386"/>
      <c r="V102" s="386"/>
      <c r="AM102" s="383"/>
      <c r="AO102" s="383"/>
      <c r="AP102" s="383"/>
      <c r="AZ102" s="387"/>
      <c r="BA102" s="387"/>
      <c r="BB102" s="387"/>
      <c r="BC102" s="387"/>
      <c r="BD102" s="387"/>
      <c r="BE102" s="383"/>
      <c r="BF102" s="387"/>
      <c r="BG102" s="383"/>
      <c r="BH102" s="383"/>
    </row>
    <row r="103" spans="2:60" s="385" customFormat="1" ht="16.5" customHeight="1">
      <c r="B103" s="377">
        <v>42</v>
      </c>
      <c r="C103" s="377" t="s">
        <v>95</v>
      </c>
      <c r="D103" s="378" t="s">
        <v>982</v>
      </c>
      <c r="E103" s="624"/>
      <c r="F103" s="625"/>
      <c r="G103" s="625"/>
      <c r="H103" s="625"/>
      <c r="I103" s="379" t="s">
        <v>930</v>
      </c>
      <c r="J103" s="380" t="s">
        <v>645</v>
      </c>
      <c r="K103" s="381">
        <v>8</v>
      </c>
      <c r="L103" s="626"/>
      <c r="M103" s="627"/>
      <c r="N103" s="382">
        <f t="shared" si="2"/>
        <v>0</v>
      </c>
      <c r="O103" s="383"/>
      <c r="P103" s="384"/>
      <c r="S103" s="386"/>
      <c r="T103" s="386"/>
      <c r="U103" s="386"/>
      <c r="V103" s="386"/>
      <c r="AM103" s="383"/>
      <c r="AO103" s="383"/>
      <c r="AP103" s="383"/>
      <c r="AZ103" s="387"/>
      <c r="BA103" s="387"/>
      <c r="BB103" s="387"/>
      <c r="BC103" s="387"/>
      <c r="BD103" s="387"/>
      <c r="BE103" s="383"/>
      <c r="BF103" s="387"/>
      <c r="BG103" s="383"/>
      <c r="BH103" s="383"/>
    </row>
    <row r="104" spans="2:60" s="385" customFormat="1" ht="16.5" customHeight="1">
      <c r="B104" s="377">
        <v>43</v>
      </c>
      <c r="C104" s="377" t="s">
        <v>95</v>
      </c>
      <c r="D104" s="378" t="s">
        <v>983</v>
      </c>
      <c r="E104" s="624"/>
      <c r="F104" s="625"/>
      <c r="G104" s="625"/>
      <c r="H104" s="625"/>
      <c r="I104" s="379" t="s">
        <v>930</v>
      </c>
      <c r="J104" s="380" t="s">
        <v>645</v>
      </c>
      <c r="K104" s="381">
        <v>16</v>
      </c>
      <c r="L104" s="626"/>
      <c r="M104" s="627"/>
      <c r="N104" s="382">
        <f t="shared" si="2"/>
        <v>0</v>
      </c>
      <c r="O104" s="383"/>
      <c r="P104" s="384"/>
      <c r="S104" s="386"/>
      <c r="T104" s="386"/>
      <c r="U104" s="386"/>
      <c r="V104" s="386"/>
      <c r="AM104" s="383"/>
      <c r="AO104" s="383"/>
      <c r="AP104" s="383"/>
      <c r="AZ104" s="387"/>
      <c r="BA104" s="387"/>
      <c r="BB104" s="387"/>
      <c r="BC104" s="387"/>
      <c r="BD104" s="387"/>
      <c r="BE104" s="383"/>
      <c r="BF104" s="387"/>
      <c r="BG104" s="383"/>
      <c r="BH104" s="383"/>
    </row>
    <row r="105" spans="2:60" s="385" customFormat="1" ht="16.5" customHeight="1">
      <c r="B105" s="377">
        <v>44</v>
      </c>
      <c r="C105" s="377" t="s">
        <v>95</v>
      </c>
      <c r="D105" s="378" t="s">
        <v>984</v>
      </c>
      <c r="E105" s="624" t="s">
        <v>985</v>
      </c>
      <c r="F105" s="625"/>
      <c r="G105" s="625"/>
      <c r="H105" s="625"/>
      <c r="I105" s="379" t="s">
        <v>930</v>
      </c>
      <c r="J105" s="380" t="s">
        <v>697</v>
      </c>
      <c r="K105" s="381">
        <v>1</v>
      </c>
      <c r="L105" s="626"/>
      <c r="M105" s="627"/>
      <c r="N105" s="382">
        <f t="shared" si="2"/>
        <v>0</v>
      </c>
      <c r="O105" s="383"/>
      <c r="P105" s="384"/>
      <c r="S105" s="386"/>
      <c r="T105" s="386"/>
      <c r="U105" s="386"/>
      <c r="V105" s="386"/>
      <c r="AM105" s="383"/>
      <c r="AO105" s="383"/>
      <c r="AP105" s="383"/>
      <c r="AZ105" s="387"/>
      <c r="BA105" s="387"/>
      <c r="BB105" s="387"/>
      <c r="BC105" s="387"/>
      <c r="BD105" s="387"/>
      <c r="BE105" s="383"/>
      <c r="BF105" s="387"/>
      <c r="BG105" s="383"/>
      <c r="BH105" s="383"/>
    </row>
    <row r="106" spans="2:60" s="385" customFormat="1" ht="16.5" customHeight="1">
      <c r="B106" s="377">
        <v>45</v>
      </c>
      <c r="C106" s="377" t="s">
        <v>95</v>
      </c>
      <c r="D106" s="378" t="s">
        <v>986</v>
      </c>
      <c r="E106" s="624"/>
      <c r="F106" s="625"/>
      <c r="G106" s="625"/>
      <c r="H106" s="625"/>
      <c r="I106" s="379" t="s">
        <v>930</v>
      </c>
      <c r="J106" s="380" t="s">
        <v>697</v>
      </c>
      <c r="K106" s="381">
        <v>1</v>
      </c>
      <c r="L106" s="626"/>
      <c r="M106" s="627"/>
      <c r="N106" s="382">
        <f t="shared" si="2"/>
        <v>0</v>
      </c>
      <c r="O106" s="383"/>
      <c r="P106" s="384"/>
      <c r="S106" s="386"/>
      <c r="T106" s="386"/>
      <c r="U106" s="386"/>
      <c r="V106" s="386"/>
      <c r="AM106" s="383"/>
      <c r="AO106" s="383"/>
      <c r="AP106" s="383"/>
      <c r="AZ106" s="387"/>
      <c r="BA106" s="387"/>
      <c r="BB106" s="387"/>
      <c r="BC106" s="387"/>
      <c r="BD106" s="387"/>
      <c r="BE106" s="383"/>
      <c r="BF106" s="387"/>
      <c r="BG106" s="383"/>
      <c r="BH106" s="383"/>
    </row>
    <row r="107" spans="2:58" s="374" customFormat="1" ht="21" customHeight="1">
      <c r="B107" s="370" t="s">
        <v>987</v>
      </c>
      <c r="C107" s="371"/>
      <c r="D107" s="372"/>
      <c r="E107" s="372"/>
      <c r="F107" s="372"/>
      <c r="G107" s="372"/>
      <c r="H107" s="372"/>
      <c r="I107" s="372"/>
      <c r="J107" s="372"/>
      <c r="K107" s="372"/>
      <c r="L107" s="409"/>
      <c r="M107" s="409"/>
      <c r="N107" s="373">
        <f>SUM(N108:N112)</f>
        <v>0</v>
      </c>
      <c r="R107" s="375"/>
      <c r="T107" s="375"/>
      <c r="V107" s="375"/>
      <c r="BF107" s="376"/>
    </row>
    <row r="108" spans="2:60" s="385" customFormat="1" ht="46.5" customHeight="1">
      <c r="B108" s="377">
        <v>46</v>
      </c>
      <c r="C108" s="377" t="s">
        <v>95</v>
      </c>
      <c r="D108" s="378" t="s">
        <v>988</v>
      </c>
      <c r="E108" s="624" t="s">
        <v>989</v>
      </c>
      <c r="F108" s="625"/>
      <c r="G108" s="625"/>
      <c r="H108" s="625"/>
      <c r="I108" s="379" t="s">
        <v>930</v>
      </c>
      <c r="J108" s="380" t="s">
        <v>645</v>
      </c>
      <c r="K108" s="381">
        <v>1</v>
      </c>
      <c r="L108" s="626"/>
      <c r="M108" s="627"/>
      <c r="N108" s="382">
        <f>K108*L108</f>
        <v>0</v>
      </c>
      <c r="O108" s="383"/>
      <c r="P108" s="384"/>
      <c r="S108" s="386"/>
      <c r="T108" s="386"/>
      <c r="U108" s="386"/>
      <c r="V108" s="386"/>
      <c r="AM108" s="383"/>
      <c r="AO108" s="383"/>
      <c r="AP108" s="383"/>
      <c r="AZ108" s="387"/>
      <c r="BA108" s="387"/>
      <c r="BB108" s="387"/>
      <c r="BC108" s="387"/>
      <c r="BD108" s="387"/>
      <c r="BE108" s="383"/>
      <c r="BF108" s="387"/>
      <c r="BG108" s="383"/>
      <c r="BH108" s="383"/>
    </row>
    <row r="109" spans="2:60" s="385" customFormat="1" ht="46.5" customHeight="1">
      <c r="B109" s="377">
        <v>47</v>
      </c>
      <c r="C109" s="377" t="s">
        <v>95</v>
      </c>
      <c r="D109" s="378" t="s">
        <v>1477</v>
      </c>
      <c r="E109" s="624" t="s">
        <v>990</v>
      </c>
      <c r="F109" s="625"/>
      <c r="G109" s="625"/>
      <c r="H109" s="625"/>
      <c r="I109" s="379" t="s">
        <v>930</v>
      </c>
      <c r="J109" s="380" t="s">
        <v>645</v>
      </c>
      <c r="K109" s="381">
        <v>10</v>
      </c>
      <c r="L109" s="626"/>
      <c r="M109" s="627"/>
      <c r="N109" s="382">
        <f>K109*L109</f>
        <v>0</v>
      </c>
      <c r="O109" s="383"/>
      <c r="P109" s="384"/>
      <c r="S109" s="386"/>
      <c r="T109" s="386"/>
      <c r="U109" s="386"/>
      <c r="V109" s="386"/>
      <c r="AM109" s="383"/>
      <c r="AO109" s="383"/>
      <c r="AP109" s="383"/>
      <c r="AZ109" s="387"/>
      <c r="BA109" s="387"/>
      <c r="BB109" s="387"/>
      <c r="BC109" s="387"/>
      <c r="BD109" s="387"/>
      <c r="BE109" s="383"/>
      <c r="BF109" s="387"/>
      <c r="BG109" s="383"/>
      <c r="BH109" s="383"/>
    </row>
    <row r="110" spans="2:60" s="385" customFormat="1" ht="16.5" customHeight="1">
      <c r="B110" s="377">
        <v>48</v>
      </c>
      <c r="C110" s="377" t="s">
        <v>95</v>
      </c>
      <c r="D110" s="378" t="s">
        <v>991</v>
      </c>
      <c r="E110" s="624"/>
      <c r="F110" s="625"/>
      <c r="G110" s="625"/>
      <c r="H110" s="625"/>
      <c r="I110" s="379"/>
      <c r="J110" s="380" t="s">
        <v>697</v>
      </c>
      <c r="K110" s="381">
        <v>1</v>
      </c>
      <c r="L110" s="626"/>
      <c r="M110" s="627"/>
      <c r="N110" s="382">
        <f>K110*L110</f>
        <v>0</v>
      </c>
      <c r="O110" s="383"/>
      <c r="P110" s="384"/>
      <c r="S110" s="386"/>
      <c r="T110" s="386"/>
      <c r="U110" s="386"/>
      <c r="V110" s="386"/>
      <c r="AM110" s="383"/>
      <c r="AO110" s="383"/>
      <c r="AP110" s="383"/>
      <c r="AZ110" s="387"/>
      <c r="BA110" s="387"/>
      <c r="BB110" s="387"/>
      <c r="BC110" s="387"/>
      <c r="BD110" s="387"/>
      <c r="BE110" s="383"/>
      <c r="BF110" s="387"/>
      <c r="BG110" s="383"/>
      <c r="BH110" s="383"/>
    </row>
    <row r="111" spans="2:60" s="385" customFormat="1" ht="16.5" customHeight="1">
      <c r="B111" s="377">
        <v>49</v>
      </c>
      <c r="C111" s="377" t="s">
        <v>95</v>
      </c>
      <c r="D111" s="378" t="s">
        <v>992</v>
      </c>
      <c r="E111" s="624"/>
      <c r="F111" s="625"/>
      <c r="G111" s="625"/>
      <c r="H111" s="625"/>
      <c r="I111" s="379"/>
      <c r="J111" s="380" t="s">
        <v>697</v>
      </c>
      <c r="K111" s="381">
        <v>1</v>
      </c>
      <c r="L111" s="626"/>
      <c r="M111" s="627"/>
      <c r="N111" s="382">
        <f>K111*L111</f>
        <v>0</v>
      </c>
      <c r="O111" s="383"/>
      <c r="P111" s="384"/>
      <c r="S111" s="386"/>
      <c r="T111" s="386"/>
      <c r="U111" s="386"/>
      <c r="V111" s="386"/>
      <c r="AM111" s="383"/>
      <c r="AO111" s="383"/>
      <c r="AP111" s="383"/>
      <c r="AZ111" s="387"/>
      <c r="BA111" s="387"/>
      <c r="BB111" s="387"/>
      <c r="BC111" s="387"/>
      <c r="BD111" s="387"/>
      <c r="BE111" s="383"/>
      <c r="BF111" s="387"/>
      <c r="BG111" s="383"/>
      <c r="BH111" s="383"/>
    </row>
    <row r="112" spans="2:60" s="396" customFormat="1" ht="66" customHeight="1">
      <c r="B112" s="388"/>
      <c r="C112" s="388"/>
      <c r="D112" s="389" t="s">
        <v>993</v>
      </c>
      <c r="E112" s="628"/>
      <c r="F112" s="629"/>
      <c r="G112" s="629"/>
      <c r="H112" s="629"/>
      <c r="I112" s="390"/>
      <c r="J112" s="391"/>
      <c r="K112" s="392"/>
      <c r="L112" s="630"/>
      <c r="M112" s="631"/>
      <c r="N112" s="393"/>
      <c r="O112" s="394"/>
      <c r="P112" s="395"/>
      <c r="S112" s="397"/>
      <c r="T112" s="397"/>
      <c r="U112" s="397"/>
      <c r="V112" s="397"/>
      <c r="AM112" s="394"/>
      <c r="AO112" s="394"/>
      <c r="AP112" s="394"/>
      <c r="AZ112" s="398"/>
      <c r="BA112" s="398"/>
      <c r="BB112" s="398"/>
      <c r="BC112" s="398"/>
      <c r="BD112" s="398"/>
      <c r="BE112" s="394"/>
      <c r="BF112" s="398"/>
      <c r="BG112" s="394"/>
      <c r="BH112" s="394"/>
    </row>
    <row r="113" spans="2:58" s="374" customFormat="1" ht="21" customHeight="1">
      <c r="B113" s="370" t="s">
        <v>994</v>
      </c>
      <c r="C113" s="371"/>
      <c r="D113" s="372"/>
      <c r="E113" s="372"/>
      <c r="F113" s="372"/>
      <c r="G113" s="372"/>
      <c r="H113" s="372"/>
      <c r="I113" s="372"/>
      <c r="J113" s="372"/>
      <c r="K113" s="372"/>
      <c r="L113" s="409"/>
      <c r="M113" s="409"/>
      <c r="N113" s="373">
        <f>SUM(N114:N133)</f>
        <v>0</v>
      </c>
      <c r="R113" s="375"/>
      <c r="T113" s="375"/>
      <c r="V113" s="375"/>
      <c r="BF113" s="376"/>
    </row>
    <row r="114" spans="2:60" s="385" customFormat="1" ht="16.5" customHeight="1">
      <c r="B114" s="377">
        <v>50</v>
      </c>
      <c r="C114" s="377" t="s">
        <v>95</v>
      </c>
      <c r="D114" s="378" t="s">
        <v>995</v>
      </c>
      <c r="E114" s="624"/>
      <c r="F114" s="625"/>
      <c r="G114" s="625"/>
      <c r="H114" s="625"/>
      <c r="I114" s="379" t="s">
        <v>930</v>
      </c>
      <c r="J114" s="380" t="s">
        <v>645</v>
      </c>
      <c r="K114" s="381">
        <v>5</v>
      </c>
      <c r="L114" s="626"/>
      <c r="M114" s="627"/>
      <c r="N114" s="382">
        <f>K114*L114</f>
        <v>0</v>
      </c>
      <c r="O114" s="383"/>
      <c r="P114" s="384"/>
      <c r="S114" s="386"/>
      <c r="T114" s="386"/>
      <c r="U114" s="386"/>
      <c r="V114" s="386"/>
      <c r="AM114" s="383"/>
      <c r="AO114" s="383"/>
      <c r="AP114" s="383"/>
      <c r="AZ114" s="387"/>
      <c r="BA114" s="387"/>
      <c r="BB114" s="387"/>
      <c r="BC114" s="387"/>
      <c r="BD114" s="387"/>
      <c r="BE114" s="383"/>
      <c r="BF114" s="387"/>
      <c r="BG114" s="383"/>
      <c r="BH114" s="383"/>
    </row>
    <row r="115" spans="2:60" s="385" customFormat="1" ht="28.5" customHeight="1">
      <c r="B115" s="377">
        <v>51</v>
      </c>
      <c r="C115" s="377" t="s">
        <v>95</v>
      </c>
      <c r="D115" s="378" t="s">
        <v>996</v>
      </c>
      <c r="E115" s="624" t="s">
        <v>997</v>
      </c>
      <c r="F115" s="625"/>
      <c r="G115" s="625"/>
      <c r="H115" s="625"/>
      <c r="I115" s="379" t="s">
        <v>930</v>
      </c>
      <c r="J115" s="380" t="s">
        <v>645</v>
      </c>
      <c r="K115" s="381">
        <v>25</v>
      </c>
      <c r="L115" s="626"/>
      <c r="M115" s="627"/>
      <c r="N115" s="382">
        <f>K115*L115</f>
        <v>0</v>
      </c>
      <c r="O115" s="383"/>
      <c r="P115" s="384"/>
      <c r="S115" s="386"/>
      <c r="T115" s="386"/>
      <c r="U115" s="386"/>
      <c r="V115" s="386"/>
      <c r="AM115" s="383"/>
      <c r="AO115" s="383"/>
      <c r="AP115" s="383"/>
      <c r="AZ115" s="387"/>
      <c r="BA115" s="387"/>
      <c r="BB115" s="387"/>
      <c r="BC115" s="387"/>
      <c r="BD115" s="387"/>
      <c r="BE115" s="383"/>
      <c r="BF115" s="387"/>
      <c r="BG115" s="383"/>
      <c r="BH115" s="383"/>
    </row>
    <row r="116" spans="2:60" s="385" customFormat="1" ht="16.5" customHeight="1">
      <c r="B116" s="377">
        <v>52</v>
      </c>
      <c r="C116" s="377" t="s">
        <v>95</v>
      </c>
      <c r="D116" s="378" t="s">
        <v>998</v>
      </c>
      <c r="E116" s="624" t="s">
        <v>999</v>
      </c>
      <c r="F116" s="625"/>
      <c r="G116" s="625"/>
      <c r="H116" s="625"/>
      <c r="I116" s="379" t="s">
        <v>930</v>
      </c>
      <c r="J116" s="380" t="s">
        <v>645</v>
      </c>
      <c r="K116" s="381">
        <v>20</v>
      </c>
      <c r="L116" s="626"/>
      <c r="M116" s="627"/>
      <c r="N116" s="382">
        <f>K116*L116</f>
        <v>0</v>
      </c>
      <c r="O116" s="383"/>
      <c r="P116" s="384"/>
      <c r="S116" s="386"/>
      <c r="T116" s="386"/>
      <c r="U116" s="386"/>
      <c r="V116" s="386"/>
      <c r="AM116" s="383"/>
      <c r="AO116" s="383"/>
      <c r="AP116" s="383"/>
      <c r="AZ116" s="387"/>
      <c r="BA116" s="387"/>
      <c r="BB116" s="387"/>
      <c r="BC116" s="387"/>
      <c r="BD116" s="387"/>
      <c r="BE116" s="383"/>
      <c r="BF116" s="387"/>
      <c r="BG116" s="383"/>
      <c r="BH116" s="383"/>
    </row>
    <row r="117" spans="2:60" s="385" customFormat="1" ht="16.5" customHeight="1">
      <c r="B117" s="377">
        <v>53</v>
      </c>
      <c r="C117" s="377" t="s">
        <v>95</v>
      </c>
      <c r="D117" s="378" t="s">
        <v>1000</v>
      </c>
      <c r="E117" s="624" t="s">
        <v>1001</v>
      </c>
      <c r="F117" s="625"/>
      <c r="G117" s="625"/>
      <c r="H117" s="625"/>
      <c r="I117" s="379" t="s">
        <v>930</v>
      </c>
      <c r="J117" s="380" t="s">
        <v>645</v>
      </c>
      <c r="K117" s="381">
        <v>3</v>
      </c>
      <c r="L117" s="626"/>
      <c r="M117" s="627"/>
      <c r="N117" s="382">
        <f>K117*L117</f>
        <v>0</v>
      </c>
      <c r="O117" s="383"/>
      <c r="P117" s="384"/>
      <c r="S117" s="386"/>
      <c r="T117" s="386"/>
      <c r="U117" s="386"/>
      <c r="V117" s="386"/>
      <c r="AM117" s="383"/>
      <c r="AO117" s="383"/>
      <c r="AP117" s="383"/>
      <c r="AZ117" s="387"/>
      <c r="BA117" s="387"/>
      <c r="BB117" s="387"/>
      <c r="BC117" s="387"/>
      <c r="BD117" s="387"/>
      <c r="BE117" s="383"/>
      <c r="BF117" s="387"/>
      <c r="BG117" s="383"/>
      <c r="BH117" s="383"/>
    </row>
    <row r="118" spans="2:60" s="385" customFormat="1" ht="16.5" customHeight="1">
      <c r="B118" s="377">
        <v>54</v>
      </c>
      <c r="C118" s="377" t="s">
        <v>95</v>
      </c>
      <c r="D118" s="378" t="s">
        <v>1002</v>
      </c>
      <c r="E118" s="624" t="s">
        <v>1003</v>
      </c>
      <c r="F118" s="625"/>
      <c r="G118" s="625"/>
      <c r="H118" s="625"/>
      <c r="I118" s="379" t="s">
        <v>930</v>
      </c>
      <c r="J118" s="380" t="s">
        <v>645</v>
      </c>
      <c r="K118" s="381">
        <v>2</v>
      </c>
      <c r="L118" s="626"/>
      <c r="M118" s="627"/>
      <c r="N118" s="382">
        <f aca="true" t="shared" si="3" ref="N118:N126">K118*L118</f>
        <v>0</v>
      </c>
      <c r="O118" s="383"/>
      <c r="P118" s="384"/>
      <c r="S118" s="386"/>
      <c r="T118" s="386"/>
      <c r="U118" s="386"/>
      <c r="V118" s="386"/>
      <c r="AM118" s="383"/>
      <c r="AO118" s="383"/>
      <c r="AP118" s="383"/>
      <c r="AZ118" s="387"/>
      <c r="BA118" s="387"/>
      <c r="BB118" s="387"/>
      <c r="BC118" s="387"/>
      <c r="BD118" s="387"/>
      <c r="BE118" s="383"/>
      <c r="BF118" s="387"/>
      <c r="BG118" s="383"/>
      <c r="BH118" s="383"/>
    </row>
    <row r="119" spans="2:60" s="385" customFormat="1" ht="42" customHeight="1">
      <c r="B119" s="377">
        <v>55</v>
      </c>
      <c r="C119" s="377" t="s">
        <v>95</v>
      </c>
      <c r="D119" s="378" t="s">
        <v>1004</v>
      </c>
      <c r="E119" s="624" t="s">
        <v>1005</v>
      </c>
      <c r="F119" s="625"/>
      <c r="G119" s="625"/>
      <c r="H119" s="625"/>
      <c r="I119" s="379" t="s">
        <v>930</v>
      </c>
      <c r="J119" s="380" t="s">
        <v>645</v>
      </c>
      <c r="K119" s="381">
        <v>2</v>
      </c>
      <c r="L119" s="626"/>
      <c r="M119" s="627"/>
      <c r="N119" s="382">
        <f t="shared" si="3"/>
        <v>0</v>
      </c>
      <c r="O119" s="383"/>
      <c r="P119" s="384"/>
      <c r="S119" s="386"/>
      <c r="T119" s="386"/>
      <c r="U119" s="386"/>
      <c r="V119" s="386"/>
      <c r="AM119" s="383"/>
      <c r="AO119" s="383"/>
      <c r="AP119" s="383"/>
      <c r="AZ119" s="387"/>
      <c r="BA119" s="387"/>
      <c r="BB119" s="387"/>
      <c r="BC119" s="387"/>
      <c r="BD119" s="387"/>
      <c r="BE119" s="383"/>
      <c r="BF119" s="387"/>
      <c r="BG119" s="383"/>
      <c r="BH119" s="383"/>
    </row>
    <row r="120" spans="2:60" s="385" customFormat="1" ht="16.5" customHeight="1">
      <c r="B120" s="377">
        <v>56</v>
      </c>
      <c r="C120" s="377" t="s">
        <v>95</v>
      </c>
      <c r="D120" s="378" t="s">
        <v>1006</v>
      </c>
      <c r="E120" s="624"/>
      <c r="F120" s="625"/>
      <c r="G120" s="625"/>
      <c r="H120" s="625"/>
      <c r="I120" s="379" t="s">
        <v>930</v>
      </c>
      <c r="J120" s="380" t="s">
        <v>645</v>
      </c>
      <c r="K120" s="381">
        <v>2</v>
      </c>
      <c r="L120" s="626"/>
      <c r="M120" s="627"/>
      <c r="N120" s="382">
        <f t="shared" si="3"/>
        <v>0</v>
      </c>
      <c r="O120" s="383"/>
      <c r="P120" s="384"/>
      <c r="S120" s="386"/>
      <c r="T120" s="386"/>
      <c r="U120" s="386"/>
      <c r="V120" s="386"/>
      <c r="AM120" s="383"/>
      <c r="AO120" s="383"/>
      <c r="AP120" s="383"/>
      <c r="AZ120" s="387"/>
      <c r="BA120" s="387"/>
      <c r="BB120" s="387"/>
      <c r="BC120" s="387"/>
      <c r="BD120" s="387"/>
      <c r="BE120" s="383"/>
      <c r="BF120" s="387"/>
      <c r="BG120" s="383"/>
      <c r="BH120" s="383"/>
    </row>
    <row r="121" spans="2:60" s="385" customFormat="1" ht="30" customHeight="1">
      <c r="B121" s="377">
        <v>57</v>
      </c>
      <c r="C121" s="377" t="s">
        <v>95</v>
      </c>
      <c r="D121" s="378" t="s">
        <v>1007</v>
      </c>
      <c r="E121" s="624" t="s">
        <v>1008</v>
      </c>
      <c r="F121" s="625"/>
      <c r="G121" s="625"/>
      <c r="H121" s="625"/>
      <c r="I121" s="379" t="s">
        <v>930</v>
      </c>
      <c r="J121" s="380" t="s">
        <v>645</v>
      </c>
      <c r="K121" s="381">
        <v>9</v>
      </c>
      <c r="L121" s="626"/>
      <c r="M121" s="627"/>
      <c r="N121" s="382">
        <f t="shared" si="3"/>
        <v>0</v>
      </c>
      <c r="O121" s="383"/>
      <c r="P121" s="384" t="s">
        <v>34</v>
      </c>
      <c r="S121" s="386">
        <v>0</v>
      </c>
      <c r="T121" s="386">
        <f>$S$71*$K$71</f>
        <v>0</v>
      </c>
      <c r="U121" s="386">
        <v>0.4</v>
      </c>
      <c r="V121" s="386">
        <f>$U$71*$K$71</f>
        <v>0</v>
      </c>
      <c r="AM121" s="383" t="s">
        <v>106</v>
      </c>
      <c r="AO121" s="383" t="s">
        <v>82</v>
      </c>
      <c r="AP121" s="383" t="s">
        <v>8</v>
      </c>
      <c r="AT121" s="385" t="s">
        <v>78</v>
      </c>
      <c r="AZ121" s="387">
        <f>IF($P$71="základní",$N$71,0)</f>
        <v>0</v>
      </c>
      <c r="BA121" s="387">
        <f>IF($P$71="snížená",$N$71,0)</f>
        <v>0</v>
      </c>
      <c r="BB121" s="387">
        <f>IF($P$71="zákl. přenesená",$N$71,0)</f>
        <v>0</v>
      </c>
      <c r="BC121" s="387">
        <f>IF($P$71="sníž. přenesená",$N$71,0)</f>
        <v>0</v>
      </c>
      <c r="BD121" s="387">
        <f>IF($P$71="nulová",$N$71,0)</f>
        <v>0</v>
      </c>
      <c r="BE121" s="383" t="s">
        <v>81</v>
      </c>
      <c r="BF121" s="387">
        <f>ROUND($L$71*$K$71,2)</f>
        <v>0</v>
      </c>
      <c r="BG121" s="383" t="s">
        <v>106</v>
      </c>
      <c r="BH121" s="383" t="s">
        <v>1009</v>
      </c>
    </row>
    <row r="122" spans="2:60" s="385" customFormat="1" ht="30" customHeight="1">
      <c r="B122" s="377">
        <v>58</v>
      </c>
      <c r="C122" s="377" t="s">
        <v>95</v>
      </c>
      <c r="D122" s="378" t="s">
        <v>1007</v>
      </c>
      <c r="E122" s="624" t="s">
        <v>1010</v>
      </c>
      <c r="F122" s="625"/>
      <c r="G122" s="625"/>
      <c r="H122" s="625"/>
      <c r="I122" s="379" t="s">
        <v>930</v>
      </c>
      <c r="J122" s="380" t="s">
        <v>645</v>
      </c>
      <c r="K122" s="381">
        <v>2</v>
      </c>
      <c r="L122" s="626"/>
      <c r="M122" s="627"/>
      <c r="N122" s="382">
        <f t="shared" si="3"/>
        <v>0</v>
      </c>
      <c r="O122" s="383"/>
      <c r="P122" s="384" t="s">
        <v>34</v>
      </c>
      <c r="S122" s="386">
        <v>0</v>
      </c>
      <c r="T122" s="386">
        <f>$S$71*$K$71</f>
        <v>0</v>
      </c>
      <c r="U122" s="386">
        <v>0.4</v>
      </c>
      <c r="V122" s="386">
        <f>$U$71*$K$71</f>
        <v>0</v>
      </c>
      <c r="AM122" s="383" t="s">
        <v>106</v>
      </c>
      <c r="AO122" s="383" t="s">
        <v>82</v>
      </c>
      <c r="AP122" s="383" t="s">
        <v>8</v>
      </c>
      <c r="AT122" s="385" t="s">
        <v>78</v>
      </c>
      <c r="AZ122" s="387">
        <f>IF($P$71="základní",$N$71,0)</f>
        <v>0</v>
      </c>
      <c r="BA122" s="387">
        <f>IF($P$71="snížená",$N$71,0)</f>
        <v>0</v>
      </c>
      <c r="BB122" s="387">
        <f>IF($P$71="zákl. přenesená",$N$71,0)</f>
        <v>0</v>
      </c>
      <c r="BC122" s="387">
        <f>IF($P$71="sníž. přenesená",$N$71,0)</f>
        <v>0</v>
      </c>
      <c r="BD122" s="387">
        <f>IF($P$71="nulová",$N$71,0)</f>
        <v>0</v>
      </c>
      <c r="BE122" s="383" t="s">
        <v>81</v>
      </c>
      <c r="BF122" s="387">
        <f>ROUND($L$71*$K$71,2)</f>
        <v>0</v>
      </c>
      <c r="BG122" s="383" t="s">
        <v>106</v>
      </c>
      <c r="BH122" s="383" t="s">
        <v>1009</v>
      </c>
    </row>
    <row r="123" spans="2:60" s="385" customFormat="1" ht="46.5" customHeight="1">
      <c r="B123" s="377">
        <v>59</v>
      </c>
      <c r="C123" s="377" t="s">
        <v>95</v>
      </c>
      <c r="D123" s="378" t="s">
        <v>1007</v>
      </c>
      <c r="E123" s="624" t="s">
        <v>1011</v>
      </c>
      <c r="F123" s="625"/>
      <c r="G123" s="625"/>
      <c r="H123" s="625"/>
      <c r="I123" s="379" t="s">
        <v>930</v>
      </c>
      <c r="J123" s="380" t="s">
        <v>645</v>
      </c>
      <c r="K123" s="381">
        <v>1</v>
      </c>
      <c r="L123" s="626"/>
      <c r="M123" s="627"/>
      <c r="N123" s="382">
        <f t="shared" si="3"/>
        <v>0</v>
      </c>
      <c r="O123" s="383"/>
      <c r="P123" s="384" t="s">
        <v>34</v>
      </c>
      <c r="S123" s="386">
        <v>0</v>
      </c>
      <c r="T123" s="386">
        <f>$S$71*$K$71</f>
        <v>0</v>
      </c>
      <c r="U123" s="386">
        <v>0.4</v>
      </c>
      <c r="V123" s="386">
        <f>$U$71*$K$71</f>
        <v>0</v>
      </c>
      <c r="AM123" s="383" t="s">
        <v>106</v>
      </c>
      <c r="AO123" s="383" t="s">
        <v>82</v>
      </c>
      <c r="AP123" s="383" t="s">
        <v>8</v>
      </c>
      <c r="AT123" s="385" t="s">
        <v>78</v>
      </c>
      <c r="AZ123" s="387">
        <f>IF($P$71="základní",$N$71,0)</f>
        <v>0</v>
      </c>
      <c r="BA123" s="387">
        <f>IF($P$71="snížená",$N$71,0)</f>
        <v>0</v>
      </c>
      <c r="BB123" s="387">
        <f>IF($P$71="zákl. přenesená",$N$71,0)</f>
        <v>0</v>
      </c>
      <c r="BC123" s="387">
        <f>IF($P$71="sníž. přenesená",$N$71,0)</f>
        <v>0</v>
      </c>
      <c r="BD123" s="387">
        <f>IF($P$71="nulová",$N$71,0)</f>
        <v>0</v>
      </c>
      <c r="BE123" s="383" t="s">
        <v>81</v>
      </c>
      <c r="BF123" s="387">
        <f>ROUND($L$71*$K$71,2)</f>
        <v>0</v>
      </c>
      <c r="BG123" s="383" t="s">
        <v>106</v>
      </c>
      <c r="BH123" s="383" t="s">
        <v>1009</v>
      </c>
    </row>
    <row r="124" spans="2:60" s="385" customFormat="1" ht="24.75" customHeight="1">
      <c r="B124" s="377">
        <v>60</v>
      </c>
      <c r="C124" s="377" t="s">
        <v>95</v>
      </c>
      <c r="D124" s="378" t="s">
        <v>1012</v>
      </c>
      <c r="E124" s="624"/>
      <c r="F124" s="625"/>
      <c r="G124" s="625"/>
      <c r="H124" s="625"/>
      <c r="I124" s="379" t="s">
        <v>930</v>
      </c>
      <c r="J124" s="380" t="s">
        <v>645</v>
      </c>
      <c r="K124" s="381">
        <v>2</v>
      </c>
      <c r="L124" s="626"/>
      <c r="M124" s="627"/>
      <c r="N124" s="382">
        <f t="shared" si="3"/>
        <v>0</v>
      </c>
      <c r="O124" s="383"/>
      <c r="P124" s="384"/>
      <c r="S124" s="386"/>
      <c r="T124" s="386"/>
      <c r="U124" s="386"/>
      <c r="V124" s="386"/>
      <c r="AM124" s="383"/>
      <c r="AO124" s="383"/>
      <c r="AP124" s="383"/>
      <c r="AZ124" s="387"/>
      <c r="BA124" s="387"/>
      <c r="BB124" s="387"/>
      <c r="BC124" s="387"/>
      <c r="BD124" s="387"/>
      <c r="BE124" s="383"/>
      <c r="BF124" s="387"/>
      <c r="BG124" s="383"/>
      <c r="BH124" s="383"/>
    </row>
    <row r="125" spans="2:60" s="385" customFormat="1" ht="16.5" customHeight="1">
      <c r="B125" s="377">
        <v>61</v>
      </c>
      <c r="C125" s="377" t="s">
        <v>95</v>
      </c>
      <c r="D125" s="378" t="s">
        <v>1013</v>
      </c>
      <c r="E125" s="624" t="s">
        <v>1014</v>
      </c>
      <c r="F125" s="625"/>
      <c r="G125" s="625"/>
      <c r="H125" s="625"/>
      <c r="I125" s="379" t="s">
        <v>930</v>
      </c>
      <c r="J125" s="380" t="s">
        <v>645</v>
      </c>
      <c r="K125" s="381">
        <v>42</v>
      </c>
      <c r="L125" s="626"/>
      <c r="M125" s="627"/>
      <c r="N125" s="382">
        <f t="shared" si="3"/>
        <v>0</v>
      </c>
      <c r="O125" s="383"/>
      <c r="P125" s="384" t="s">
        <v>34</v>
      </c>
      <c r="S125" s="386">
        <v>0</v>
      </c>
      <c r="T125" s="386">
        <f>$S$71*$K$71</f>
        <v>0</v>
      </c>
      <c r="U125" s="386">
        <v>0.4</v>
      </c>
      <c r="V125" s="386">
        <f>$U$71*$K$71</f>
        <v>0</v>
      </c>
      <c r="AM125" s="383" t="s">
        <v>106</v>
      </c>
      <c r="AO125" s="383" t="s">
        <v>82</v>
      </c>
      <c r="AP125" s="383" t="s">
        <v>8</v>
      </c>
      <c r="AT125" s="385" t="s">
        <v>78</v>
      </c>
      <c r="AZ125" s="387">
        <f>IF($P$71="základní",$N$71,0)</f>
        <v>0</v>
      </c>
      <c r="BA125" s="387">
        <f>IF($P$71="snížená",$N$71,0)</f>
        <v>0</v>
      </c>
      <c r="BB125" s="387">
        <f>IF($P$71="zákl. přenesená",$N$71,0)</f>
        <v>0</v>
      </c>
      <c r="BC125" s="387">
        <f>IF($P$71="sníž. přenesená",$N$71,0)</f>
        <v>0</v>
      </c>
      <c r="BD125" s="387">
        <f>IF($P$71="nulová",$N$71,0)</f>
        <v>0</v>
      </c>
      <c r="BE125" s="383" t="s">
        <v>81</v>
      </c>
      <c r="BF125" s="387">
        <f>ROUND($L$71*$K$71,2)</f>
        <v>0</v>
      </c>
      <c r="BG125" s="383" t="s">
        <v>106</v>
      </c>
      <c r="BH125" s="383" t="s">
        <v>1009</v>
      </c>
    </row>
    <row r="126" spans="2:60" s="385" customFormat="1" ht="31.5" customHeight="1">
      <c r="B126" s="377">
        <v>62</v>
      </c>
      <c r="C126" s="377" t="s">
        <v>95</v>
      </c>
      <c r="D126" s="378" t="s">
        <v>1013</v>
      </c>
      <c r="E126" s="624" t="s">
        <v>1015</v>
      </c>
      <c r="F126" s="625"/>
      <c r="G126" s="625"/>
      <c r="H126" s="625"/>
      <c r="I126" s="379" t="s">
        <v>930</v>
      </c>
      <c r="J126" s="380" t="s">
        <v>645</v>
      </c>
      <c r="K126" s="381">
        <v>5</v>
      </c>
      <c r="L126" s="626"/>
      <c r="M126" s="627"/>
      <c r="N126" s="382">
        <f t="shared" si="3"/>
        <v>0</v>
      </c>
      <c r="O126" s="383"/>
      <c r="P126" s="384" t="s">
        <v>34</v>
      </c>
      <c r="S126" s="386">
        <v>0</v>
      </c>
      <c r="T126" s="386">
        <f>$S$71*$K$71</f>
        <v>0</v>
      </c>
      <c r="U126" s="386">
        <v>0.4</v>
      </c>
      <c r="V126" s="386">
        <f>$U$71*$K$71</f>
        <v>0</v>
      </c>
      <c r="AM126" s="383" t="s">
        <v>106</v>
      </c>
      <c r="AO126" s="383" t="s">
        <v>82</v>
      </c>
      <c r="AP126" s="383" t="s">
        <v>8</v>
      </c>
      <c r="AT126" s="385" t="s">
        <v>78</v>
      </c>
      <c r="AZ126" s="387">
        <f>IF($P$71="základní",$N$71,0)</f>
        <v>0</v>
      </c>
      <c r="BA126" s="387">
        <f>IF($P$71="snížená",$N$71,0)</f>
        <v>0</v>
      </c>
      <c r="BB126" s="387">
        <f>IF($P$71="zákl. přenesená",$N$71,0)</f>
        <v>0</v>
      </c>
      <c r="BC126" s="387">
        <f>IF($P$71="sníž. přenesená",$N$71,0)</f>
        <v>0</v>
      </c>
      <c r="BD126" s="387">
        <f>IF($P$71="nulová",$N$71,0)</f>
        <v>0</v>
      </c>
      <c r="BE126" s="383" t="s">
        <v>81</v>
      </c>
      <c r="BF126" s="387">
        <f>ROUND($L$71*$K$71,2)</f>
        <v>0</v>
      </c>
      <c r="BG126" s="383" t="s">
        <v>106</v>
      </c>
      <c r="BH126" s="383" t="s">
        <v>1009</v>
      </c>
    </row>
    <row r="127" spans="2:60" s="385" customFormat="1" ht="15.75" customHeight="1">
      <c r="B127" s="377">
        <v>63</v>
      </c>
      <c r="C127" s="377" t="s">
        <v>95</v>
      </c>
      <c r="D127" s="378" t="s">
        <v>1013</v>
      </c>
      <c r="E127" s="624" t="s">
        <v>1016</v>
      </c>
      <c r="F127" s="625"/>
      <c r="G127" s="625"/>
      <c r="H127" s="625"/>
      <c r="I127" s="379" t="s">
        <v>930</v>
      </c>
      <c r="J127" s="380" t="s">
        <v>645</v>
      </c>
      <c r="K127" s="381">
        <v>4</v>
      </c>
      <c r="L127" s="626"/>
      <c r="M127" s="627"/>
      <c r="N127" s="382">
        <f>K127*L127</f>
        <v>0</v>
      </c>
      <c r="O127" s="383"/>
      <c r="P127" s="384"/>
      <c r="S127" s="386"/>
      <c r="T127" s="386"/>
      <c r="U127" s="386"/>
      <c r="V127" s="386"/>
      <c r="AM127" s="383"/>
      <c r="AO127" s="383"/>
      <c r="AP127" s="383"/>
      <c r="AZ127" s="387"/>
      <c r="BA127" s="387"/>
      <c r="BB127" s="387"/>
      <c r="BC127" s="387"/>
      <c r="BD127" s="387"/>
      <c r="BE127" s="383"/>
      <c r="BF127" s="387"/>
      <c r="BG127" s="383"/>
      <c r="BH127" s="383"/>
    </row>
    <row r="128" spans="2:60" s="385" customFormat="1" ht="15.75" customHeight="1">
      <c r="B128" s="377">
        <v>64</v>
      </c>
      <c r="C128" s="377" t="s">
        <v>95</v>
      </c>
      <c r="D128" s="378" t="s">
        <v>1013</v>
      </c>
      <c r="E128" s="624" t="s">
        <v>1017</v>
      </c>
      <c r="F128" s="625"/>
      <c r="G128" s="625"/>
      <c r="H128" s="625"/>
      <c r="I128" s="379" t="s">
        <v>930</v>
      </c>
      <c r="J128" s="380" t="s">
        <v>645</v>
      </c>
      <c r="K128" s="381">
        <v>3</v>
      </c>
      <c r="L128" s="626"/>
      <c r="M128" s="627"/>
      <c r="N128" s="382">
        <f aca="true" t="shared" si="4" ref="N128:N133">K128*L128</f>
        <v>0</v>
      </c>
      <c r="O128" s="383"/>
      <c r="P128" s="384"/>
      <c r="S128" s="386"/>
      <c r="T128" s="386"/>
      <c r="U128" s="386"/>
      <c r="V128" s="386"/>
      <c r="AM128" s="383"/>
      <c r="AO128" s="383"/>
      <c r="AP128" s="383"/>
      <c r="AZ128" s="387"/>
      <c r="BA128" s="387"/>
      <c r="BB128" s="387"/>
      <c r="BC128" s="387"/>
      <c r="BD128" s="387"/>
      <c r="BE128" s="383"/>
      <c r="BF128" s="387"/>
      <c r="BG128" s="383"/>
      <c r="BH128" s="383"/>
    </row>
    <row r="129" spans="2:60" s="385" customFormat="1" ht="24.75" customHeight="1">
      <c r="B129" s="377">
        <v>65</v>
      </c>
      <c r="C129" s="377" t="s">
        <v>95</v>
      </c>
      <c r="D129" s="378" t="s">
        <v>1018</v>
      </c>
      <c r="E129" s="624"/>
      <c r="F129" s="625"/>
      <c r="G129" s="625"/>
      <c r="H129" s="625"/>
      <c r="I129" s="379" t="s">
        <v>930</v>
      </c>
      <c r="J129" s="380" t="s">
        <v>645</v>
      </c>
      <c r="K129" s="381">
        <v>4</v>
      </c>
      <c r="L129" s="626"/>
      <c r="M129" s="627"/>
      <c r="N129" s="382">
        <f t="shared" si="4"/>
        <v>0</v>
      </c>
      <c r="O129" s="383"/>
      <c r="P129" s="384"/>
      <c r="S129" s="386"/>
      <c r="T129" s="386"/>
      <c r="U129" s="386"/>
      <c r="V129" s="386"/>
      <c r="AM129" s="383"/>
      <c r="AO129" s="383"/>
      <c r="AP129" s="383"/>
      <c r="AZ129" s="387"/>
      <c r="BA129" s="387"/>
      <c r="BB129" s="387"/>
      <c r="BC129" s="387"/>
      <c r="BD129" s="387"/>
      <c r="BE129" s="383"/>
      <c r="BF129" s="387"/>
      <c r="BG129" s="383"/>
      <c r="BH129" s="383"/>
    </row>
    <row r="130" spans="2:60" s="385" customFormat="1" ht="33.75" customHeight="1">
      <c r="B130" s="377">
        <v>66</v>
      </c>
      <c r="C130" s="377" t="s">
        <v>95</v>
      </c>
      <c r="D130" s="378" t="s">
        <v>1019</v>
      </c>
      <c r="E130" s="624"/>
      <c r="F130" s="625"/>
      <c r="G130" s="625"/>
      <c r="H130" s="625"/>
      <c r="I130" s="379" t="s">
        <v>930</v>
      </c>
      <c r="J130" s="380" t="s">
        <v>645</v>
      </c>
      <c r="K130" s="381">
        <v>5</v>
      </c>
      <c r="L130" s="626"/>
      <c r="M130" s="627"/>
      <c r="N130" s="382">
        <f t="shared" si="4"/>
        <v>0</v>
      </c>
      <c r="O130" s="383"/>
      <c r="P130" s="384"/>
      <c r="S130" s="386"/>
      <c r="T130" s="386"/>
      <c r="U130" s="386"/>
      <c r="V130" s="386"/>
      <c r="AM130" s="383"/>
      <c r="AO130" s="383"/>
      <c r="AP130" s="383"/>
      <c r="AZ130" s="387"/>
      <c r="BA130" s="387"/>
      <c r="BB130" s="387"/>
      <c r="BC130" s="387"/>
      <c r="BD130" s="387"/>
      <c r="BE130" s="383"/>
      <c r="BF130" s="387"/>
      <c r="BG130" s="383"/>
      <c r="BH130" s="383"/>
    </row>
    <row r="131" spans="2:60" s="385" customFormat="1" ht="15.75" customHeight="1">
      <c r="B131" s="377">
        <v>67</v>
      </c>
      <c r="C131" s="377" t="s">
        <v>95</v>
      </c>
      <c r="D131" s="378" t="s">
        <v>1020</v>
      </c>
      <c r="E131" s="624"/>
      <c r="F131" s="625"/>
      <c r="G131" s="625"/>
      <c r="H131" s="625"/>
      <c r="I131" s="379" t="s">
        <v>930</v>
      </c>
      <c r="J131" s="380" t="s">
        <v>645</v>
      </c>
      <c r="K131" s="381">
        <v>1</v>
      </c>
      <c r="L131" s="626"/>
      <c r="M131" s="627"/>
      <c r="N131" s="382">
        <f t="shared" si="4"/>
        <v>0</v>
      </c>
      <c r="O131" s="383"/>
      <c r="P131" s="384"/>
      <c r="S131" s="386"/>
      <c r="T131" s="386"/>
      <c r="U131" s="386"/>
      <c r="V131" s="386"/>
      <c r="AM131" s="383"/>
      <c r="AO131" s="383"/>
      <c r="AP131" s="383"/>
      <c r="AZ131" s="387"/>
      <c r="BA131" s="387"/>
      <c r="BB131" s="387"/>
      <c r="BC131" s="387"/>
      <c r="BD131" s="387"/>
      <c r="BE131" s="383"/>
      <c r="BF131" s="387"/>
      <c r="BG131" s="383"/>
      <c r="BH131" s="383"/>
    </row>
    <row r="132" spans="2:60" s="385" customFormat="1" ht="30.75" customHeight="1">
      <c r="B132" s="377">
        <v>68</v>
      </c>
      <c r="C132" s="377" t="s">
        <v>95</v>
      </c>
      <c r="D132" s="378" t="s">
        <v>1021</v>
      </c>
      <c r="E132" s="624" t="s">
        <v>1022</v>
      </c>
      <c r="F132" s="625"/>
      <c r="G132" s="625"/>
      <c r="H132" s="625"/>
      <c r="I132" s="379" t="s">
        <v>930</v>
      </c>
      <c r="J132" s="380" t="s">
        <v>645</v>
      </c>
      <c r="K132" s="381">
        <v>2</v>
      </c>
      <c r="L132" s="626"/>
      <c r="M132" s="627"/>
      <c r="N132" s="382">
        <f t="shared" si="4"/>
        <v>0</v>
      </c>
      <c r="O132" s="383"/>
      <c r="P132" s="384"/>
      <c r="S132" s="386"/>
      <c r="T132" s="386"/>
      <c r="U132" s="386"/>
      <c r="V132" s="386"/>
      <c r="AM132" s="383"/>
      <c r="AO132" s="383"/>
      <c r="AP132" s="383"/>
      <c r="AZ132" s="387"/>
      <c r="BA132" s="387"/>
      <c r="BB132" s="387"/>
      <c r="BC132" s="387"/>
      <c r="BD132" s="387"/>
      <c r="BE132" s="383"/>
      <c r="BF132" s="387"/>
      <c r="BG132" s="383"/>
      <c r="BH132" s="383"/>
    </row>
    <row r="133" spans="2:60" s="385" customFormat="1" ht="16.5" customHeight="1">
      <c r="B133" s="377">
        <v>69</v>
      </c>
      <c r="C133" s="377" t="s">
        <v>95</v>
      </c>
      <c r="D133" s="378" t="s">
        <v>1023</v>
      </c>
      <c r="E133" s="624" t="s">
        <v>1024</v>
      </c>
      <c r="F133" s="625"/>
      <c r="G133" s="625"/>
      <c r="H133" s="625"/>
      <c r="I133" s="379" t="s">
        <v>930</v>
      </c>
      <c r="J133" s="380" t="s">
        <v>645</v>
      </c>
      <c r="K133" s="381">
        <v>2</v>
      </c>
      <c r="L133" s="626"/>
      <c r="M133" s="627"/>
      <c r="N133" s="382">
        <f t="shared" si="4"/>
        <v>0</v>
      </c>
      <c r="O133" s="383"/>
      <c r="P133" s="384"/>
      <c r="S133" s="386"/>
      <c r="T133" s="386"/>
      <c r="U133" s="386"/>
      <c r="V133" s="386"/>
      <c r="AM133" s="383"/>
      <c r="AO133" s="383"/>
      <c r="AP133" s="383"/>
      <c r="AZ133" s="387"/>
      <c r="BA133" s="387"/>
      <c r="BB133" s="387"/>
      <c r="BC133" s="387"/>
      <c r="BD133" s="387"/>
      <c r="BE133" s="383"/>
      <c r="BF133" s="387"/>
      <c r="BG133" s="383"/>
      <c r="BH133" s="383"/>
    </row>
    <row r="134" spans="2:58" s="374" customFormat="1" ht="21" customHeight="1">
      <c r="B134" s="370" t="s">
        <v>1025</v>
      </c>
      <c r="C134" s="371"/>
      <c r="D134" s="372"/>
      <c r="E134" s="372"/>
      <c r="F134" s="372"/>
      <c r="G134" s="372"/>
      <c r="H134" s="372"/>
      <c r="I134" s="372"/>
      <c r="J134" s="372"/>
      <c r="K134" s="372"/>
      <c r="L134" s="409"/>
      <c r="M134" s="409"/>
      <c r="N134" s="373">
        <f>SUM(N135:N145)</f>
        <v>0</v>
      </c>
      <c r="R134" s="375"/>
      <c r="T134" s="375"/>
      <c r="V134" s="375"/>
      <c r="BF134" s="376"/>
    </row>
    <row r="135" spans="2:60" s="385" customFormat="1" ht="16.5" customHeight="1">
      <c r="B135" s="377">
        <v>70</v>
      </c>
      <c r="C135" s="377" t="s">
        <v>95</v>
      </c>
      <c r="D135" s="378" t="s">
        <v>1026</v>
      </c>
      <c r="E135" s="624" t="s">
        <v>1027</v>
      </c>
      <c r="F135" s="625"/>
      <c r="G135" s="625"/>
      <c r="H135" s="625"/>
      <c r="I135" s="379" t="s">
        <v>930</v>
      </c>
      <c r="J135" s="380" t="s">
        <v>85</v>
      </c>
      <c r="K135" s="381">
        <v>100</v>
      </c>
      <c r="L135" s="626"/>
      <c r="M135" s="627"/>
      <c r="N135" s="382">
        <f aca="true" t="shared" si="5" ref="N135:N140">K135*L135</f>
        <v>0</v>
      </c>
      <c r="O135" s="383"/>
      <c r="P135" s="384"/>
      <c r="S135" s="386"/>
      <c r="T135" s="386"/>
      <c r="U135" s="386"/>
      <c r="V135" s="386"/>
      <c r="AM135" s="383"/>
      <c r="AO135" s="383"/>
      <c r="AP135" s="383"/>
      <c r="AZ135" s="387"/>
      <c r="BA135" s="387"/>
      <c r="BB135" s="387"/>
      <c r="BC135" s="387"/>
      <c r="BD135" s="387"/>
      <c r="BE135" s="383"/>
      <c r="BF135" s="387"/>
      <c r="BG135" s="383"/>
      <c r="BH135" s="383"/>
    </row>
    <row r="136" spans="2:60" s="385" customFormat="1" ht="31.5" customHeight="1">
      <c r="B136" s="377">
        <v>71</v>
      </c>
      <c r="C136" s="377" t="s">
        <v>95</v>
      </c>
      <c r="D136" s="378" t="s">
        <v>1028</v>
      </c>
      <c r="E136" s="624" t="s">
        <v>1029</v>
      </c>
      <c r="F136" s="625"/>
      <c r="G136" s="625"/>
      <c r="H136" s="625"/>
      <c r="I136" s="379" t="s">
        <v>930</v>
      </c>
      <c r="J136" s="380" t="s">
        <v>697</v>
      </c>
      <c r="K136" s="381">
        <v>1</v>
      </c>
      <c r="L136" s="626"/>
      <c r="M136" s="627"/>
      <c r="N136" s="382">
        <f t="shared" si="5"/>
        <v>0</v>
      </c>
      <c r="O136" s="383"/>
      <c r="P136" s="384"/>
      <c r="S136" s="386"/>
      <c r="T136" s="386"/>
      <c r="U136" s="386"/>
      <c r="V136" s="386"/>
      <c r="AM136" s="383"/>
      <c r="AO136" s="383"/>
      <c r="AP136" s="383"/>
      <c r="AZ136" s="387"/>
      <c r="BA136" s="387"/>
      <c r="BB136" s="387"/>
      <c r="BC136" s="387"/>
      <c r="BD136" s="387"/>
      <c r="BE136" s="383"/>
      <c r="BF136" s="387"/>
      <c r="BG136" s="383"/>
      <c r="BH136" s="383"/>
    </row>
    <row r="137" spans="2:60" s="385" customFormat="1" ht="16.5" customHeight="1">
      <c r="B137" s="377">
        <v>72</v>
      </c>
      <c r="C137" s="377" t="s">
        <v>95</v>
      </c>
      <c r="D137" s="378" t="s">
        <v>1030</v>
      </c>
      <c r="E137" s="624"/>
      <c r="F137" s="625"/>
      <c r="G137" s="625"/>
      <c r="H137" s="625"/>
      <c r="I137" s="379" t="s">
        <v>930</v>
      </c>
      <c r="J137" s="380" t="s">
        <v>697</v>
      </c>
      <c r="K137" s="381">
        <v>1</v>
      </c>
      <c r="L137" s="626"/>
      <c r="M137" s="627"/>
      <c r="N137" s="382">
        <f t="shared" si="5"/>
        <v>0</v>
      </c>
      <c r="O137" s="383"/>
      <c r="P137" s="384"/>
      <c r="S137" s="386"/>
      <c r="T137" s="386"/>
      <c r="U137" s="386"/>
      <c r="V137" s="386"/>
      <c r="AM137" s="383"/>
      <c r="AO137" s="383"/>
      <c r="AP137" s="383"/>
      <c r="AZ137" s="387"/>
      <c r="BA137" s="387"/>
      <c r="BB137" s="387"/>
      <c r="BC137" s="387"/>
      <c r="BD137" s="387"/>
      <c r="BE137" s="383"/>
      <c r="BF137" s="387"/>
      <c r="BG137" s="383"/>
      <c r="BH137" s="383"/>
    </row>
    <row r="138" spans="2:60" s="385" customFormat="1" ht="16.5" customHeight="1">
      <c r="B138" s="377">
        <v>73</v>
      </c>
      <c r="C138" s="377" t="s">
        <v>95</v>
      </c>
      <c r="D138" s="378" t="s">
        <v>1031</v>
      </c>
      <c r="E138" s="624"/>
      <c r="F138" s="625"/>
      <c r="G138" s="625"/>
      <c r="H138" s="625"/>
      <c r="I138" s="379" t="s">
        <v>930</v>
      </c>
      <c r="J138" s="380" t="s">
        <v>645</v>
      </c>
      <c r="K138" s="381">
        <v>1</v>
      </c>
      <c r="L138" s="626"/>
      <c r="M138" s="627"/>
      <c r="N138" s="382">
        <f t="shared" si="5"/>
        <v>0</v>
      </c>
      <c r="O138" s="383"/>
      <c r="P138" s="384"/>
      <c r="S138" s="386"/>
      <c r="T138" s="386"/>
      <c r="U138" s="386"/>
      <c r="V138" s="386"/>
      <c r="AM138" s="383"/>
      <c r="AO138" s="383"/>
      <c r="AP138" s="383"/>
      <c r="AZ138" s="387"/>
      <c r="BA138" s="387"/>
      <c r="BB138" s="387"/>
      <c r="BC138" s="387"/>
      <c r="BD138" s="387"/>
      <c r="BE138" s="383"/>
      <c r="BF138" s="387"/>
      <c r="BG138" s="383"/>
      <c r="BH138" s="383"/>
    </row>
    <row r="139" spans="2:60" s="385" customFormat="1" ht="16.5" customHeight="1">
      <c r="B139" s="377">
        <v>74</v>
      </c>
      <c r="C139" s="377" t="s">
        <v>95</v>
      </c>
      <c r="D139" s="378" t="s">
        <v>1032</v>
      </c>
      <c r="E139" s="624" t="s">
        <v>1033</v>
      </c>
      <c r="F139" s="625"/>
      <c r="G139" s="625"/>
      <c r="H139" s="625"/>
      <c r="I139" s="379" t="s">
        <v>930</v>
      </c>
      <c r="J139" s="380" t="s">
        <v>85</v>
      </c>
      <c r="K139" s="381">
        <v>100</v>
      </c>
      <c r="L139" s="626"/>
      <c r="M139" s="627"/>
      <c r="N139" s="382">
        <f t="shared" si="5"/>
        <v>0</v>
      </c>
      <c r="O139" s="383"/>
      <c r="P139" s="384"/>
      <c r="S139" s="386"/>
      <c r="T139" s="386"/>
      <c r="U139" s="386"/>
      <c r="V139" s="386"/>
      <c r="AM139" s="383"/>
      <c r="AO139" s="383"/>
      <c r="AP139" s="383"/>
      <c r="AZ139" s="387"/>
      <c r="BA139" s="387"/>
      <c r="BB139" s="387"/>
      <c r="BC139" s="387"/>
      <c r="BD139" s="387"/>
      <c r="BE139" s="383"/>
      <c r="BF139" s="387"/>
      <c r="BG139" s="383"/>
      <c r="BH139" s="383"/>
    </row>
    <row r="140" spans="2:60" s="385" customFormat="1" ht="16.5" customHeight="1">
      <c r="B140" s="377">
        <v>75</v>
      </c>
      <c r="C140" s="377" t="s">
        <v>95</v>
      </c>
      <c r="D140" s="378" t="s">
        <v>1034</v>
      </c>
      <c r="E140" s="624" t="s">
        <v>1035</v>
      </c>
      <c r="F140" s="625"/>
      <c r="G140" s="625"/>
      <c r="H140" s="625"/>
      <c r="I140" s="379" t="s">
        <v>930</v>
      </c>
      <c r="J140" s="380" t="s">
        <v>645</v>
      </c>
      <c r="K140" s="381">
        <v>3</v>
      </c>
      <c r="L140" s="626"/>
      <c r="M140" s="627"/>
      <c r="N140" s="382">
        <f t="shared" si="5"/>
        <v>0</v>
      </c>
      <c r="O140" s="383"/>
      <c r="P140" s="384"/>
      <c r="S140" s="386"/>
      <c r="T140" s="386"/>
      <c r="U140" s="386"/>
      <c r="V140" s="386"/>
      <c r="AM140" s="383"/>
      <c r="AO140" s="383"/>
      <c r="AP140" s="383"/>
      <c r="AZ140" s="387"/>
      <c r="BA140" s="387"/>
      <c r="BB140" s="387"/>
      <c r="BC140" s="387"/>
      <c r="BD140" s="387"/>
      <c r="BE140" s="383"/>
      <c r="BF140" s="387"/>
      <c r="BG140" s="383"/>
      <c r="BH140" s="383"/>
    </row>
    <row r="141" spans="2:60" s="385" customFormat="1" ht="49.5" customHeight="1">
      <c r="B141" s="377">
        <v>76</v>
      </c>
      <c r="C141" s="377" t="s">
        <v>95</v>
      </c>
      <c r="D141" s="378" t="s">
        <v>1036</v>
      </c>
      <c r="E141" s="624" t="s">
        <v>1037</v>
      </c>
      <c r="F141" s="625"/>
      <c r="G141" s="625"/>
      <c r="H141" s="625"/>
      <c r="I141" s="379" t="s">
        <v>930</v>
      </c>
      <c r="J141" s="380" t="s">
        <v>645</v>
      </c>
      <c r="K141" s="381">
        <v>4</v>
      </c>
      <c r="L141" s="626"/>
      <c r="M141" s="627"/>
      <c r="N141" s="382">
        <f>K141*L141</f>
        <v>0</v>
      </c>
      <c r="O141" s="383"/>
      <c r="P141" s="384"/>
      <c r="S141" s="386"/>
      <c r="T141" s="386"/>
      <c r="U141" s="386"/>
      <c r="V141" s="386"/>
      <c r="AM141" s="383"/>
      <c r="AO141" s="383"/>
      <c r="AP141" s="383"/>
      <c r="AZ141" s="387"/>
      <c r="BA141" s="387"/>
      <c r="BB141" s="387"/>
      <c r="BC141" s="387"/>
      <c r="BD141" s="387"/>
      <c r="BE141" s="383"/>
      <c r="BF141" s="387"/>
      <c r="BG141" s="383"/>
      <c r="BH141" s="383"/>
    </row>
    <row r="142" spans="2:60" s="385" customFormat="1" ht="16.5" customHeight="1">
      <c r="B142" s="377">
        <v>77</v>
      </c>
      <c r="C142" s="377" t="s">
        <v>95</v>
      </c>
      <c r="D142" s="378" t="s">
        <v>1038</v>
      </c>
      <c r="E142" s="624"/>
      <c r="F142" s="625"/>
      <c r="G142" s="625"/>
      <c r="H142" s="625"/>
      <c r="I142" s="379" t="s">
        <v>930</v>
      </c>
      <c r="J142" s="380" t="s">
        <v>645</v>
      </c>
      <c r="K142" s="381">
        <v>1</v>
      </c>
      <c r="L142" s="626"/>
      <c r="M142" s="627"/>
      <c r="N142" s="382">
        <f>K142*L142</f>
        <v>0</v>
      </c>
      <c r="O142" s="383"/>
      <c r="P142" s="384"/>
      <c r="S142" s="386"/>
      <c r="T142" s="386"/>
      <c r="U142" s="386"/>
      <c r="V142" s="386"/>
      <c r="AM142" s="383"/>
      <c r="AO142" s="383"/>
      <c r="AP142" s="383"/>
      <c r="AZ142" s="387"/>
      <c r="BA142" s="387"/>
      <c r="BB142" s="387"/>
      <c r="BC142" s="387"/>
      <c r="BD142" s="387"/>
      <c r="BE142" s="383"/>
      <c r="BF142" s="387"/>
      <c r="BG142" s="383"/>
      <c r="BH142" s="383"/>
    </row>
    <row r="143" spans="2:60" s="385" customFormat="1" ht="49.5" customHeight="1">
      <c r="B143" s="377">
        <v>78</v>
      </c>
      <c r="C143" s="377"/>
      <c r="D143" s="378" t="s">
        <v>1039</v>
      </c>
      <c r="E143" s="624" t="s">
        <v>1040</v>
      </c>
      <c r="F143" s="625"/>
      <c r="G143" s="625"/>
      <c r="H143" s="625"/>
      <c r="I143" s="379" t="s">
        <v>930</v>
      </c>
      <c r="J143" s="380" t="s">
        <v>645</v>
      </c>
      <c r="K143" s="381">
        <v>1</v>
      </c>
      <c r="L143" s="626"/>
      <c r="M143" s="627"/>
      <c r="N143" s="382">
        <f>K143*L143</f>
        <v>0</v>
      </c>
      <c r="O143" s="383"/>
      <c r="P143" s="384"/>
      <c r="S143" s="386"/>
      <c r="T143" s="386"/>
      <c r="U143" s="386"/>
      <c r="V143" s="386"/>
      <c r="AM143" s="383"/>
      <c r="AO143" s="383"/>
      <c r="AP143" s="383"/>
      <c r="AZ143" s="387"/>
      <c r="BA143" s="387"/>
      <c r="BB143" s="387"/>
      <c r="BC143" s="387"/>
      <c r="BD143" s="387"/>
      <c r="BE143" s="383"/>
      <c r="BF143" s="387"/>
      <c r="BG143" s="383"/>
      <c r="BH143" s="383"/>
    </row>
    <row r="144" spans="2:60" s="385" customFormat="1" ht="49.5" customHeight="1">
      <c r="B144" s="377">
        <v>79</v>
      </c>
      <c r="C144" s="377"/>
      <c r="D144" s="378" t="s">
        <v>1041</v>
      </c>
      <c r="E144" s="624" t="s">
        <v>1042</v>
      </c>
      <c r="F144" s="625"/>
      <c r="G144" s="625"/>
      <c r="H144" s="625"/>
      <c r="I144" s="379" t="s">
        <v>930</v>
      </c>
      <c r="J144" s="380" t="s">
        <v>645</v>
      </c>
      <c r="K144" s="381">
        <v>1</v>
      </c>
      <c r="L144" s="626"/>
      <c r="M144" s="627"/>
      <c r="N144" s="382">
        <f>K144*L144</f>
        <v>0</v>
      </c>
      <c r="O144" s="383"/>
      <c r="P144" s="384"/>
      <c r="S144" s="386"/>
      <c r="T144" s="386"/>
      <c r="U144" s="386"/>
      <c r="V144" s="386"/>
      <c r="AM144" s="383"/>
      <c r="AO144" s="383"/>
      <c r="AP144" s="383"/>
      <c r="AZ144" s="387"/>
      <c r="BA144" s="387"/>
      <c r="BB144" s="387"/>
      <c r="BC144" s="387"/>
      <c r="BD144" s="387"/>
      <c r="BE144" s="383"/>
      <c r="BF144" s="387"/>
      <c r="BG144" s="383"/>
      <c r="BH144" s="383"/>
    </row>
    <row r="145" spans="2:60" s="396" customFormat="1" ht="49.5" customHeight="1">
      <c r="B145" s="388"/>
      <c r="C145" s="388"/>
      <c r="D145" s="389" t="s">
        <v>1043</v>
      </c>
      <c r="E145" s="628"/>
      <c r="F145" s="629"/>
      <c r="G145" s="629"/>
      <c r="H145" s="629"/>
      <c r="I145" s="390"/>
      <c r="J145" s="391"/>
      <c r="K145" s="392"/>
      <c r="L145" s="630"/>
      <c r="M145" s="631"/>
      <c r="N145" s="393"/>
      <c r="O145" s="394"/>
      <c r="P145" s="395"/>
      <c r="S145" s="397"/>
      <c r="T145" s="397"/>
      <c r="U145" s="397"/>
      <c r="V145" s="397"/>
      <c r="AM145" s="394"/>
      <c r="AO145" s="394"/>
      <c r="AP145" s="394"/>
      <c r="AZ145" s="398"/>
      <c r="BA145" s="398"/>
      <c r="BB145" s="398"/>
      <c r="BC145" s="398"/>
      <c r="BD145" s="398"/>
      <c r="BE145" s="394"/>
      <c r="BF145" s="398"/>
      <c r="BG145" s="394"/>
      <c r="BH145" s="394"/>
    </row>
    <row r="146" spans="2:58" s="374" customFormat="1" ht="21" customHeight="1">
      <c r="B146" s="399" t="s">
        <v>1044</v>
      </c>
      <c r="C146" s="400"/>
      <c r="L146" s="410"/>
      <c r="M146" s="410"/>
      <c r="N146" s="373">
        <f>SUM(N147:N152)</f>
        <v>0</v>
      </c>
      <c r="R146" s="375" t="e">
        <f>SUM(#REF!)</f>
        <v>#REF!</v>
      </c>
      <c r="T146" s="375" t="e">
        <f>SUM(#REF!)</f>
        <v>#REF!</v>
      </c>
      <c r="V146" s="375" t="e">
        <f>SUM(#REF!)</f>
        <v>#REF!</v>
      </c>
      <c r="AM146" s="374" t="s">
        <v>81</v>
      </c>
      <c r="AO146" s="374" t="s">
        <v>74</v>
      </c>
      <c r="AP146" s="374" t="s">
        <v>81</v>
      </c>
      <c r="AT146" s="374" t="s">
        <v>78</v>
      </c>
      <c r="BF146" s="376" t="e">
        <f>SUM(#REF!)</f>
        <v>#REF!</v>
      </c>
    </row>
    <row r="147" spans="2:60" s="385" customFormat="1" ht="57" customHeight="1">
      <c r="B147" s="377">
        <v>80</v>
      </c>
      <c r="C147" s="377" t="s">
        <v>95</v>
      </c>
      <c r="D147" s="378" t="s">
        <v>1045</v>
      </c>
      <c r="E147" s="624" t="s">
        <v>1046</v>
      </c>
      <c r="F147" s="625"/>
      <c r="G147" s="625"/>
      <c r="H147" s="625"/>
      <c r="I147" s="379" t="s">
        <v>930</v>
      </c>
      <c r="J147" s="380" t="s">
        <v>645</v>
      </c>
      <c r="K147" s="381">
        <v>1</v>
      </c>
      <c r="L147" s="626"/>
      <c r="M147" s="627"/>
      <c r="N147" s="382">
        <f>K147*L147</f>
        <v>0</v>
      </c>
      <c r="O147" s="383"/>
      <c r="P147" s="384"/>
      <c r="S147" s="386"/>
      <c r="T147" s="386"/>
      <c r="U147" s="386"/>
      <c r="V147" s="386"/>
      <c r="AM147" s="383"/>
      <c r="AO147" s="383"/>
      <c r="AP147" s="383"/>
      <c r="AZ147" s="387"/>
      <c r="BA147" s="387"/>
      <c r="BB147" s="387"/>
      <c r="BC147" s="387"/>
      <c r="BD147" s="387"/>
      <c r="BE147" s="383"/>
      <c r="BF147" s="387"/>
      <c r="BG147" s="383"/>
      <c r="BH147" s="383"/>
    </row>
    <row r="148" spans="2:60" s="385" customFormat="1" ht="16.5" customHeight="1">
      <c r="B148" s="377">
        <v>81</v>
      </c>
      <c r="C148" s="377" t="s">
        <v>95</v>
      </c>
      <c r="D148" s="378" t="s">
        <v>1047</v>
      </c>
      <c r="E148" s="624" t="s">
        <v>1048</v>
      </c>
      <c r="F148" s="625"/>
      <c r="G148" s="625"/>
      <c r="H148" s="625"/>
      <c r="I148" s="379" t="s">
        <v>930</v>
      </c>
      <c r="J148" s="380" t="s">
        <v>645</v>
      </c>
      <c r="K148" s="381">
        <v>2</v>
      </c>
      <c r="L148" s="626"/>
      <c r="M148" s="627"/>
      <c r="N148" s="382">
        <f>K148*L148</f>
        <v>0</v>
      </c>
      <c r="O148" s="383"/>
      <c r="P148" s="384"/>
      <c r="S148" s="386"/>
      <c r="T148" s="386"/>
      <c r="U148" s="386"/>
      <c r="V148" s="386"/>
      <c r="AM148" s="383"/>
      <c r="AO148" s="383"/>
      <c r="AP148" s="383"/>
      <c r="AZ148" s="387"/>
      <c r="BA148" s="387"/>
      <c r="BB148" s="387"/>
      <c r="BC148" s="387"/>
      <c r="BD148" s="387"/>
      <c r="BE148" s="383"/>
      <c r="BF148" s="387"/>
      <c r="BG148" s="383"/>
      <c r="BH148" s="383"/>
    </row>
    <row r="149" spans="2:60" s="385" customFormat="1" ht="16.5" customHeight="1">
      <c r="B149" s="377">
        <v>82</v>
      </c>
      <c r="C149" s="377" t="s">
        <v>95</v>
      </c>
      <c r="D149" s="378" t="s">
        <v>1049</v>
      </c>
      <c r="E149" s="624" t="s">
        <v>1050</v>
      </c>
      <c r="F149" s="625"/>
      <c r="G149" s="625"/>
      <c r="H149" s="625"/>
      <c r="I149" s="379" t="s">
        <v>930</v>
      </c>
      <c r="J149" s="380" t="s">
        <v>645</v>
      </c>
      <c r="K149" s="381">
        <v>3</v>
      </c>
      <c r="L149" s="626"/>
      <c r="M149" s="627"/>
      <c r="N149" s="382">
        <f>K149*L149</f>
        <v>0</v>
      </c>
      <c r="O149" s="383"/>
      <c r="P149" s="384"/>
      <c r="S149" s="386"/>
      <c r="T149" s="386"/>
      <c r="U149" s="386"/>
      <c r="V149" s="386"/>
      <c r="AM149" s="383"/>
      <c r="AO149" s="383"/>
      <c r="AP149" s="383"/>
      <c r="AZ149" s="387"/>
      <c r="BA149" s="387"/>
      <c r="BB149" s="387"/>
      <c r="BC149" s="387"/>
      <c r="BD149" s="387"/>
      <c r="BE149" s="383"/>
      <c r="BF149" s="387"/>
      <c r="BG149" s="383"/>
      <c r="BH149" s="383"/>
    </row>
    <row r="150" spans="2:60" s="385" customFormat="1" ht="16.5" customHeight="1">
      <c r="B150" s="377">
        <v>83</v>
      </c>
      <c r="C150" s="377" t="s">
        <v>95</v>
      </c>
      <c r="D150" s="378" t="s">
        <v>1051</v>
      </c>
      <c r="E150" s="624" t="s">
        <v>1052</v>
      </c>
      <c r="F150" s="625"/>
      <c r="G150" s="625"/>
      <c r="H150" s="625"/>
      <c r="I150" s="379" t="s">
        <v>930</v>
      </c>
      <c r="J150" s="380" t="s">
        <v>645</v>
      </c>
      <c r="K150" s="381">
        <v>1</v>
      </c>
      <c r="L150" s="626"/>
      <c r="M150" s="627"/>
      <c r="N150" s="382">
        <f>K150*L150</f>
        <v>0</v>
      </c>
      <c r="O150" s="383"/>
      <c r="P150" s="384"/>
      <c r="S150" s="386"/>
      <c r="T150" s="386"/>
      <c r="U150" s="386"/>
      <c r="V150" s="386"/>
      <c r="AM150" s="383"/>
      <c r="AO150" s="383"/>
      <c r="AP150" s="383"/>
      <c r="AZ150" s="387"/>
      <c r="BA150" s="387"/>
      <c r="BB150" s="387"/>
      <c r="BC150" s="387"/>
      <c r="BD150" s="387"/>
      <c r="BE150" s="383"/>
      <c r="BF150" s="387"/>
      <c r="BG150" s="383"/>
      <c r="BH150" s="383"/>
    </row>
    <row r="151" spans="2:60" s="385" customFormat="1" ht="16.5" customHeight="1">
      <c r="B151" s="377">
        <v>84</v>
      </c>
      <c r="C151" s="377" t="s">
        <v>95</v>
      </c>
      <c r="D151" s="378" t="s">
        <v>1053</v>
      </c>
      <c r="E151" s="624"/>
      <c r="F151" s="625"/>
      <c r="G151" s="625"/>
      <c r="H151" s="625"/>
      <c r="I151" s="379" t="s">
        <v>930</v>
      </c>
      <c r="J151" s="380" t="s">
        <v>645</v>
      </c>
      <c r="K151" s="381">
        <v>1</v>
      </c>
      <c r="L151" s="626"/>
      <c r="M151" s="627"/>
      <c r="N151" s="382">
        <f>K151*L151</f>
        <v>0</v>
      </c>
      <c r="O151" s="383"/>
      <c r="P151" s="384"/>
      <c r="S151" s="386"/>
      <c r="T151" s="386"/>
      <c r="U151" s="386"/>
      <c r="V151" s="386"/>
      <c r="AM151" s="383"/>
      <c r="AO151" s="383"/>
      <c r="AP151" s="383"/>
      <c r="AZ151" s="387"/>
      <c r="BA151" s="387"/>
      <c r="BB151" s="387"/>
      <c r="BC151" s="387"/>
      <c r="BD151" s="387"/>
      <c r="BE151" s="383"/>
      <c r="BF151" s="387"/>
      <c r="BG151" s="383"/>
      <c r="BH151" s="383"/>
    </row>
    <row r="152" spans="2:60" s="396" customFormat="1" ht="49.5" customHeight="1">
      <c r="B152" s="388"/>
      <c r="C152" s="388"/>
      <c r="D152" s="389" t="s">
        <v>1054</v>
      </c>
      <c r="E152" s="628"/>
      <c r="F152" s="629"/>
      <c r="G152" s="629"/>
      <c r="H152" s="629"/>
      <c r="I152" s="390"/>
      <c r="J152" s="391"/>
      <c r="K152" s="392"/>
      <c r="L152" s="630"/>
      <c r="M152" s="631"/>
      <c r="N152" s="393"/>
      <c r="O152" s="394"/>
      <c r="P152" s="395"/>
      <c r="S152" s="397"/>
      <c r="T152" s="397"/>
      <c r="U152" s="397"/>
      <c r="V152" s="397"/>
      <c r="AM152" s="394"/>
      <c r="AO152" s="394"/>
      <c r="AP152" s="394"/>
      <c r="AZ152" s="398"/>
      <c r="BA152" s="398"/>
      <c r="BB152" s="398"/>
      <c r="BC152" s="398"/>
      <c r="BD152" s="398"/>
      <c r="BE152" s="394"/>
      <c r="BF152" s="398"/>
      <c r="BG152" s="394"/>
      <c r="BH152" s="394"/>
    </row>
    <row r="153" spans="2:58" s="374" customFormat="1" ht="21" customHeight="1">
      <c r="B153" s="399" t="s">
        <v>1055</v>
      </c>
      <c r="C153" s="400"/>
      <c r="L153" s="410"/>
      <c r="M153" s="410"/>
      <c r="N153" s="373">
        <f>SUM(N154:N154)</f>
        <v>0</v>
      </c>
      <c r="R153" s="375" t="e">
        <f>SUM(#REF!)</f>
        <v>#REF!</v>
      </c>
      <c r="T153" s="375" t="e">
        <f>SUM(#REF!)</f>
        <v>#REF!</v>
      </c>
      <c r="V153" s="375" t="e">
        <f>SUM(#REF!)</f>
        <v>#REF!</v>
      </c>
      <c r="AM153" s="374" t="s">
        <v>81</v>
      </c>
      <c r="AO153" s="374" t="s">
        <v>74</v>
      </c>
      <c r="AP153" s="374" t="s">
        <v>81</v>
      </c>
      <c r="AT153" s="374" t="s">
        <v>78</v>
      </c>
      <c r="BF153" s="376" t="e">
        <f>SUM(#REF!)</f>
        <v>#REF!</v>
      </c>
    </row>
    <row r="154" spans="2:60" s="385" customFormat="1" ht="26.25" customHeight="1">
      <c r="B154" s="377">
        <v>85</v>
      </c>
      <c r="C154" s="377" t="s">
        <v>1056</v>
      </c>
      <c r="D154" s="378" t="s">
        <v>1057</v>
      </c>
      <c r="E154" s="624" t="s">
        <v>1058</v>
      </c>
      <c r="F154" s="625"/>
      <c r="G154" s="625"/>
      <c r="H154" s="625"/>
      <c r="I154" s="379" t="s">
        <v>930</v>
      </c>
      <c r="J154" s="380" t="s">
        <v>697</v>
      </c>
      <c r="K154" s="381">
        <v>1</v>
      </c>
      <c r="L154" s="626"/>
      <c r="M154" s="627"/>
      <c r="N154" s="382">
        <f>K154*L154</f>
        <v>0</v>
      </c>
      <c r="O154" s="383"/>
      <c r="P154" s="384"/>
      <c r="S154" s="386"/>
      <c r="T154" s="386"/>
      <c r="U154" s="386"/>
      <c r="V154" s="386"/>
      <c r="AM154" s="383"/>
      <c r="AO154" s="383"/>
      <c r="AP154" s="383"/>
      <c r="AZ154" s="387"/>
      <c r="BA154" s="387"/>
      <c r="BB154" s="387"/>
      <c r="BC154" s="387"/>
      <c r="BD154" s="387"/>
      <c r="BE154" s="383"/>
      <c r="BF154" s="387"/>
      <c r="BG154" s="383"/>
      <c r="BH154" s="383"/>
    </row>
    <row r="155" spans="2:58" s="374" customFormat="1" ht="21" customHeight="1">
      <c r="B155" s="399" t="s">
        <v>1059</v>
      </c>
      <c r="C155" s="400"/>
      <c r="L155" s="410"/>
      <c r="M155" s="410"/>
      <c r="N155" s="373">
        <f>SUM(N156:N159)</f>
        <v>0</v>
      </c>
      <c r="R155" s="375" t="e">
        <f>SUM(#REF!)</f>
        <v>#REF!</v>
      </c>
      <c r="T155" s="375" t="e">
        <f>SUM(#REF!)</f>
        <v>#REF!</v>
      </c>
      <c r="V155" s="375" t="e">
        <f>SUM(#REF!)</f>
        <v>#REF!</v>
      </c>
      <c r="AM155" s="374" t="s">
        <v>81</v>
      </c>
      <c r="AO155" s="374" t="s">
        <v>74</v>
      </c>
      <c r="AP155" s="374" t="s">
        <v>81</v>
      </c>
      <c r="AT155" s="374" t="s">
        <v>78</v>
      </c>
      <c r="BF155" s="376" t="e">
        <f>SUM(#REF!)</f>
        <v>#REF!</v>
      </c>
    </row>
    <row r="156" spans="2:60" s="385" customFormat="1" ht="16.5" customHeight="1">
      <c r="B156" s="377">
        <v>86</v>
      </c>
      <c r="C156" s="377" t="s">
        <v>95</v>
      </c>
      <c r="D156" s="378" t="s">
        <v>1060</v>
      </c>
      <c r="E156" s="624"/>
      <c r="F156" s="625"/>
      <c r="G156" s="625"/>
      <c r="H156" s="625"/>
      <c r="I156" s="379" t="s">
        <v>930</v>
      </c>
      <c r="J156" s="380" t="s">
        <v>645</v>
      </c>
      <c r="K156" s="381">
        <v>2</v>
      </c>
      <c r="L156" s="626"/>
      <c r="M156" s="627"/>
      <c r="N156" s="382">
        <f>K156*L156</f>
        <v>0</v>
      </c>
      <c r="O156" s="383"/>
      <c r="P156" s="384"/>
      <c r="S156" s="386"/>
      <c r="T156" s="386"/>
      <c r="U156" s="386"/>
      <c r="V156" s="386"/>
      <c r="AM156" s="383"/>
      <c r="AO156" s="383"/>
      <c r="AP156" s="383"/>
      <c r="AZ156" s="387"/>
      <c r="BA156" s="387"/>
      <c r="BB156" s="387"/>
      <c r="BC156" s="387"/>
      <c r="BD156" s="387"/>
      <c r="BE156" s="383"/>
      <c r="BF156" s="387"/>
      <c r="BG156" s="383"/>
      <c r="BH156" s="383"/>
    </row>
    <row r="157" spans="2:60" s="385" customFormat="1" ht="16.5" customHeight="1">
      <c r="B157" s="377">
        <v>87</v>
      </c>
      <c r="C157" s="377" t="s">
        <v>95</v>
      </c>
      <c r="D157" s="378" t="s">
        <v>1061</v>
      </c>
      <c r="E157" s="624"/>
      <c r="F157" s="625"/>
      <c r="G157" s="625"/>
      <c r="H157" s="625"/>
      <c r="I157" s="379" t="s">
        <v>930</v>
      </c>
      <c r="J157" s="380" t="s">
        <v>645</v>
      </c>
      <c r="K157" s="381">
        <v>2</v>
      </c>
      <c r="L157" s="626"/>
      <c r="M157" s="627"/>
      <c r="N157" s="382">
        <f>K157*L157</f>
        <v>0</v>
      </c>
      <c r="O157" s="383"/>
      <c r="P157" s="384"/>
      <c r="S157" s="386"/>
      <c r="T157" s="386"/>
      <c r="U157" s="386"/>
      <c r="V157" s="386"/>
      <c r="AM157" s="383"/>
      <c r="AO157" s="383"/>
      <c r="AP157" s="383"/>
      <c r="AZ157" s="387"/>
      <c r="BA157" s="387"/>
      <c r="BB157" s="387"/>
      <c r="BC157" s="387"/>
      <c r="BD157" s="387"/>
      <c r="BE157" s="383"/>
      <c r="BF157" s="387"/>
      <c r="BG157" s="383"/>
      <c r="BH157" s="383"/>
    </row>
    <row r="158" spans="2:60" s="385" customFormat="1" ht="16.5" customHeight="1">
      <c r="B158" s="377">
        <v>88</v>
      </c>
      <c r="C158" s="377" t="s">
        <v>95</v>
      </c>
      <c r="D158" s="378" t="s">
        <v>1062</v>
      </c>
      <c r="E158" s="624"/>
      <c r="F158" s="625"/>
      <c r="G158" s="625"/>
      <c r="H158" s="625"/>
      <c r="I158" s="379" t="s">
        <v>930</v>
      </c>
      <c r="J158" s="380" t="s">
        <v>645</v>
      </c>
      <c r="K158" s="381">
        <v>1</v>
      </c>
      <c r="L158" s="626"/>
      <c r="M158" s="627"/>
      <c r="N158" s="382">
        <f>K158*L158</f>
        <v>0</v>
      </c>
      <c r="O158" s="383"/>
      <c r="P158" s="384"/>
      <c r="S158" s="386"/>
      <c r="T158" s="386"/>
      <c r="U158" s="386"/>
      <c r="V158" s="386"/>
      <c r="AM158" s="383"/>
      <c r="AO158" s="383"/>
      <c r="AP158" s="383"/>
      <c r="AZ158" s="387"/>
      <c r="BA158" s="387"/>
      <c r="BB158" s="387"/>
      <c r="BC158" s="387"/>
      <c r="BD158" s="387"/>
      <c r="BE158" s="383"/>
      <c r="BF158" s="387"/>
      <c r="BG158" s="383"/>
      <c r="BH158" s="383"/>
    </row>
    <row r="159" spans="2:60" s="385" customFormat="1" ht="27.75" customHeight="1">
      <c r="B159" s="377">
        <v>89</v>
      </c>
      <c r="C159" s="377" t="s">
        <v>95</v>
      </c>
      <c r="D159" s="378" t="s">
        <v>1063</v>
      </c>
      <c r="E159" s="624" t="s">
        <v>1064</v>
      </c>
      <c r="F159" s="625"/>
      <c r="G159" s="625"/>
      <c r="H159" s="625"/>
      <c r="I159" s="379" t="s">
        <v>930</v>
      </c>
      <c r="J159" s="380" t="s">
        <v>645</v>
      </c>
      <c r="K159" s="381">
        <v>1</v>
      </c>
      <c r="L159" s="626"/>
      <c r="M159" s="627"/>
      <c r="N159" s="382">
        <f>K159*L159</f>
        <v>0</v>
      </c>
      <c r="O159" s="383"/>
      <c r="P159" s="384"/>
      <c r="S159" s="386"/>
      <c r="T159" s="386"/>
      <c r="U159" s="386"/>
      <c r="V159" s="386"/>
      <c r="AM159" s="383"/>
      <c r="AO159" s="383"/>
      <c r="AP159" s="383"/>
      <c r="AZ159" s="387"/>
      <c r="BA159" s="387"/>
      <c r="BB159" s="387"/>
      <c r="BC159" s="387"/>
      <c r="BD159" s="387"/>
      <c r="BE159" s="383"/>
      <c r="BF159" s="387"/>
      <c r="BG159" s="383"/>
      <c r="BH159" s="383"/>
    </row>
    <row r="160" spans="2:58" s="374" customFormat="1" ht="21" customHeight="1">
      <c r="B160" s="399" t="s">
        <v>1065</v>
      </c>
      <c r="C160" s="400"/>
      <c r="L160" s="410"/>
      <c r="M160" s="410"/>
      <c r="N160" s="373">
        <f>SUM(N161:W166)</f>
        <v>0</v>
      </c>
      <c r="R160" s="375" t="e">
        <f>SUM(#REF!)</f>
        <v>#REF!</v>
      </c>
      <c r="T160" s="375" t="e">
        <f>SUM(#REF!)</f>
        <v>#REF!</v>
      </c>
      <c r="V160" s="375" t="e">
        <f>SUM(#REF!)</f>
        <v>#REF!</v>
      </c>
      <c r="AM160" s="374" t="s">
        <v>81</v>
      </c>
      <c r="AO160" s="374" t="s">
        <v>74</v>
      </c>
      <c r="AP160" s="374" t="s">
        <v>81</v>
      </c>
      <c r="AT160" s="374" t="s">
        <v>78</v>
      </c>
      <c r="BF160" s="376" t="e">
        <f>SUM(#REF!)</f>
        <v>#REF!</v>
      </c>
    </row>
    <row r="161" spans="2:60" s="385" customFormat="1" ht="16.5" customHeight="1">
      <c r="B161" s="377">
        <v>90</v>
      </c>
      <c r="C161" s="377" t="s">
        <v>95</v>
      </c>
      <c r="D161" s="378" t="s">
        <v>1066</v>
      </c>
      <c r="E161" s="624" t="s">
        <v>1067</v>
      </c>
      <c r="F161" s="625"/>
      <c r="G161" s="625"/>
      <c r="H161" s="625"/>
      <c r="I161" s="379" t="s">
        <v>930</v>
      </c>
      <c r="J161" s="380" t="s">
        <v>645</v>
      </c>
      <c r="K161" s="381">
        <v>47</v>
      </c>
      <c r="L161" s="626"/>
      <c r="M161" s="627"/>
      <c r="N161" s="382">
        <f>K161*L161</f>
        <v>0</v>
      </c>
      <c r="O161" s="383"/>
      <c r="P161" s="384"/>
      <c r="S161" s="386"/>
      <c r="T161" s="386"/>
      <c r="U161" s="386"/>
      <c r="V161" s="386"/>
      <c r="AM161" s="383"/>
      <c r="AO161" s="383"/>
      <c r="AP161" s="383"/>
      <c r="AZ161" s="387"/>
      <c r="BA161" s="387"/>
      <c r="BB161" s="387"/>
      <c r="BC161" s="387"/>
      <c r="BD161" s="387"/>
      <c r="BE161" s="383"/>
      <c r="BF161" s="387"/>
      <c r="BG161" s="383"/>
      <c r="BH161" s="383"/>
    </row>
    <row r="162" spans="2:60" s="385" customFormat="1" ht="30.75" customHeight="1">
      <c r="B162" s="377">
        <v>91</v>
      </c>
      <c r="C162" s="377" t="s">
        <v>95</v>
      </c>
      <c r="D162" s="378" t="s">
        <v>1068</v>
      </c>
      <c r="E162" s="624" t="s">
        <v>1069</v>
      </c>
      <c r="F162" s="625"/>
      <c r="G162" s="625"/>
      <c r="H162" s="625"/>
      <c r="I162" s="379" t="s">
        <v>930</v>
      </c>
      <c r="J162" s="380" t="s">
        <v>645</v>
      </c>
      <c r="K162" s="381">
        <v>32</v>
      </c>
      <c r="L162" s="626"/>
      <c r="M162" s="627"/>
      <c r="N162" s="382">
        <f>K162*L162</f>
        <v>0</v>
      </c>
      <c r="O162" s="383"/>
      <c r="P162" s="384"/>
      <c r="S162" s="386"/>
      <c r="T162" s="386"/>
      <c r="U162" s="386"/>
      <c r="V162" s="386"/>
      <c r="AM162" s="383"/>
      <c r="AO162" s="383"/>
      <c r="AP162" s="383"/>
      <c r="AZ162" s="387"/>
      <c r="BA162" s="387"/>
      <c r="BB162" s="387"/>
      <c r="BC162" s="387"/>
      <c r="BD162" s="387"/>
      <c r="BE162" s="383"/>
      <c r="BF162" s="387"/>
      <c r="BG162" s="383"/>
      <c r="BH162" s="383"/>
    </row>
    <row r="163" spans="2:60" s="385" customFormat="1" ht="29.25" customHeight="1">
      <c r="B163" s="377">
        <v>92</v>
      </c>
      <c r="C163" s="377" t="s">
        <v>95</v>
      </c>
      <c r="D163" s="378" t="s">
        <v>1070</v>
      </c>
      <c r="E163" s="624" t="s">
        <v>1071</v>
      </c>
      <c r="F163" s="625"/>
      <c r="G163" s="625"/>
      <c r="H163" s="625"/>
      <c r="I163" s="379" t="s">
        <v>930</v>
      </c>
      <c r="J163" s="380" t="s">
        <v>645</v>
      </c>
      <c r="K163" s="381">
        <v>4</v>
      </c>
      <c r="L163" s="626"/>
      <c r="M163" s="627"/>
      <c r="N163" s="382">
        <f>K163*L163</f>
        <v>0</v>
      </c>
      <c r="O163" s="383"/>
      <c r="P163" s="384"/>
      <c r="S163" s="386"/>
      <c r="T163" s="386"/>
      <c r="U163" s="386"/>
      <c r="V163" s="386"/>
      <c r="AM163" s="383"/>
      <c r="AO163" s="383"/>
      <c r="AP163" s="383"/>
      <c r="AZ163" s="387"/>
      <c r="BA163" s="387"/>
      <c r="BB163" s="387"/>
      <c r="BC163" s="387"/>
      <c r="BD163" s="387"/>
      <c r="BE163" s="383"/>
      <c r="BF163" s="387"/>
      <c r="BG163" s="383"/>
      <c r="BH163" s="383"/>
    </row>
    <row r="164" spans="2:60" s="385" customFormat="1" ht="29.25" customHeight="1">
      <c r="B164" s="377">
        <v>93</v>
      </c>
      <c r="C164" s="377" t="s">
        <v>95</v>
      </c>
      <c r="D164" s="378" t="s">
        <v>1072</v>
      </c>
      <c r="E164" s="624"/>
      <c r="F164" s="625"/>
      <c r="G164" s="625"/>
      <c r="H164" s="625"/>
      <c r="I164" s="379" t="s">
        <v>930</v>
      </c>
      <c r="J164" s="380" t="s">
        <v>645</v>
      </c>
      <c r="K164" s="381">
        <v>4</v>
      </c>
      <c r="L164" s="626"/>
      <c r="M164" s="627"/>
      <c r="N164" s="382">
        <f>K164*L164</f>
        <v>0</v>
      </c>
      <c r="O164" s="383"/>
      <c r="P164" s="384"/>
      <c r="S164" s="386"/>
      <c r="T164" s="386"/>
      <c r="U164" s="386"/>
      <c r="V164" s="386"/>
      <c r="AM164" s="383"/>
      <c r="AO164" s="383"/>
      <c r="AP164" s="383"/>
      <c r="AZ164" s="387"/>
      <c r="BA164" s="387"/>
      <c r="BB164" s="387"/>
      <c r="BC164" s="387"/>
      <c r="BD164" s="387"/>
      <c r="BE164" s="383"/>
      <c r="BF164" s="387"/>
      <c r="BG164" s="383"/>
      <c r="BH164" s="383"/>
    </row>
    <row r="165" spans="2:60" s="385" customFormat="1" ht="29.25" customHeight="1">
      <c r="B165" s="377">
        <v>94</v>
      </c>
      <c r="C165" s="377" t="s">
        <v>95</v>
      </c>
      <c r="D165" s="378" t="s">
        <v>1073</v>
      </c>
      <c r="E165" s="624" t="s">
        <v>1074</v>
      </c>
      <c r="F165" s="625"/>
      <c r="G165" s="625"/>
      <c r="H165" s="625"/>
      <c r="I165" s="379" t="s">
        <v>930</v>
      </c>
      <c r="J165" s="380" t="s">
        <v>645</v>
      </c>
      <c r="K165" s="381">
        <v>2</v>
      </c>
      <c r="L165" s="626"/>
      <c r="M165" s="627"/>
      <c r="N165" s="382">
        <f>K165*L165</f>
        <v>0</v>
      </c>
      <c r="O165" s="383"/>
      <c r="P165" s="384"/>
      <c r="S165" s="386"/>
      <c r="T165" s="386"/>
      <c r="U165" s="386"/>
      <c r="V165" s="386"/>
      <c r="AM165" s="383"/>
      <c r="AO165" s="383"/>
      <c r="AP165" s="383"/>
      <c r="AZ165" s="387"/>
      <c r="BA165" s="387"/>
      <c r="BB165" s="387"/>
      <c r="BC165" s="387"/>
      <c r="BD165" s="387"/>
      <c r="BE165" s="383"/>
      <c r="BF165" s="387"/>
      <c r="BG165" s="383"/>
      <c r="BH165" s="383"/>
    </row>
    <row r="166" spans="2:60" s="396" customFormat="1" ht="36.75" customHeight="1">
      <c r="B166" s="388"/>
      <c r="C166" s="388"/>
      <c r="D166" s="389" t="s">
        <v>1075</v>
      </c>
      <c r="E166" s="628"/>
      <c r="F166" s="629"/>
      <c r="G166" s="629"/>
      <c r="H166" s="629"/>
      <c r="I166" s="390"/>
      <c r="J166" s="391"/>
      <c r="K166" s="392"/>
      <c r="L166" s="630"/>
      <c r="M166" s="631"/>
      <c r="N166" s="393"/>
      <c r="O166" s="394"/>
      <c r="P166" s="395"/>
      <c r="S166" s="397"/>
      <c r="T166" s="397"/>
      <c r="U166" s="397"/>
      <c r="V166" s="397"/>
      <c r="AM166" s="394"/>
      <c r="AO166" s="394"/>
      <c r="AP166" s="394"/>
      <c r="AZ166" s="398"/>
      <c r="BA166" s="398"/>
      <c r="BB166" s="398"/>
      <c r="BC166" s="398"/>
      <c r="BD166" s="398"/>
      <c r="BE166" s="394"/>
      <c r="BF166" s="398"/>
      <c r="BG166" s="394"/>
      <c r="BH166" s="394"/>
    </row>
    <row r="167" spans="2:58" s="374" customFormat="1" ht="21" customHeight="1">
      <c r="B167" s="399" t="s">
        <v>1076</v>
      </c>
      <c r="C167" s="400"/>
      <c r="L167" s="410"/>
      <c r="M167" s="410"/>
      <c r="N167" s="373">
        <f>SUM(N168:N190)</f>
        <v>0</v>
      </c>
      <c r="R167" s="375" t="e">
        <f>SUM(#REF!)</f>
        <v>#REF!</v>
      </c>
      <c r="T167" s="375" t="e">
        <f>SUM(#REF!)</f>
        <v>#REF!</v>
      </c>
      <c r="V167" s="375" t="e">
        <f>SUM(#REF!)</f>
        <v>#REF!</v>
      </c>
      <c r="AM167" s="374" t="s">
        <v>81</v>
      </c>
      <c r="AO167" s="374" t="s">
        <v>74</v>
      </c>
      <c r="AP167" s="374" t="s">
        <v>81</v>
      </c>
      <c r="AT167" s="374" t="s">
        <v>78</v>
      </c>
      <c r="BF167" s="376" t="e">
        <f>SUM(#REF!)</f>
        <v>#REF!</v>
      </c>
    </row>
    <row r="168" spans="2:60" s="385" customFormat="1" ht="15.75" customHeight="1">
      <c r="B168" s="377">
        <v>95</v>
      </c>
      <c r="C168" s="377" t="s">
        <v>95</v>
      </c>
      <c r="D168" s="378" t="s">
        <v>1077</v>
      </c>
      <c r="E168" s="619"/>
      <c r="F168" s="620"/>
      <c r="G168" s="620"/>
      <c r="H168" s="621"/>
      <c r="I168" s="379" t="s">
        <v>930</v>
      </c>
      <c r="J168" s="380" t="s">
        <v>85</v>
      </c>
      <c r="K168" s="381">
        <v>60</v>
      </c>
      <c r="L168" s="622"/>
      <c r="M168" s="623"/>
      <c r="N168" s="382">
        <f aca="true" t="shared" si="6" ref="N168:N190">K168*L168</f>
        <v>0</v>
      </c>
      <c r="O168" s="383"/>
      <c r="P168" s="384"/>
      <c r="S168" s="386"/>
      <c r="T168" s="386"/>
      <c r="U168" s="386"/>
      <c r="V168" s="386"/>
      <c r="AM168" s="383"/>
      <c r="AO168" s="383"/>
      <c r="AP168" s="383"/>
      <c r="AZ168" s="387"/>
      <c r="BA168" s="387"/>
      <c r="BB168" s="387"/>
      <c r="BC168" s="387"/>
      <c r="BD168" s="387"/>
      <c r="BE168" s="383"/>
      <c r="BF168" s="387"/>
      <c r="BG168" s="383"/>
      <c r="BH168" s="383"/>
    </row>
    <row r="169" spans="2:60" s="385" customFormat="1" ht="15.75" customHeight="1">
      <c r="B169" s="377">
        <v>96</v>
      </c>
      <c r="C169" s="377" t="s">
        <v>95</v>
      </c>
      <c r="D169" s="378" t="s">
        <v>1078</v>
      </c>
      <c r="E169" s="619"/>
      <c r="F169" s="620"/>
      <c r="G169" s="620"/>
      <c r="H169" s="621"/>
      <c r="I169" s="379" t="s">
        <v>930</v>
      </c>
      <c r="J169" s="380" t="s">
        <v>85</v>
      </c>
      <c r="K169" s="381">
        <v>170</v>
      </c>
      <c r="L169" s="622"/>
      <c r="M169" s="623"/>
      <c r="N169" s="382">
        <f>K169*L169</f>
        <v>0</v>
      </c>
      <c r="O169" s="383"/>
      <c r="P169" s="384"/>
      <c r="S169" s="386"/>
      <c r="T169" s="386"/>
      <c r="U169" s="386"/>
      <c r="V169" s="386"/>
      <c r="AM169" s="383"/>
      <c r="AO169" s="383"/>
      <c r="AP169" s="383"/>
      <c r="AZ169" s="387"/>
      <c r="BA169" s="387"/>
      <c r="BB169" s="387"/>
      <c r="BC169" s="387"/>
      <c r="BD169" s="387"/>
      <c r="BE169" s="383"/>
      <c r="BF169" s="387"/>
      <c r="BG169" s="383"/>
      <c r="BH169" s="383"/>
    </row>
    <row r="170" spans="2:60" s="385" customFormat="1" ht="15.75" customHeight="1">
      <c r="B170" s="377">
        <v>97</v>
      </c>
      <c r="C170" s="377" t="s">
        <v>95</v>
      </c>
      <c r="D170" s="378" t="s">
        <v>1079</v>
      </c>
      <c r="E170" s="619"/>
      <c r="F170" s="620"/>
      <c r="G170" s="620"/>
      <c r="H170" s="621"/>
      <c r="I170" s="379" t="s">
        <v>930</v>
      </c>
      <c r="J170" s="380" t="s">
        <v>85</v>
      </c>
      <c r="K170" s="381">
        <v>130</v>
      </c>
      <c r="L170" s="622"/>
      <c r="M170" s="623"/>
      <c r="N170" s="382">
        <f t="shared" si="6"/>
        <v>0</v>
      </c>
      <c r="O170" s="383"/>
      <c r="P170" s="384"/>
      <c r="S170" s="386"/>
      <c r="T170" s="386"/>
      <c r="U170" s="386"/>
      <c r="V170" s="386"/>
      <c r="AM170" s="383"/>
      <c r="AO170" s="383"/>
      <c r="AP170" s="383"/>
      <c r="AZ170" s="387"/>
      <c r="BA170" s="387"/>
      <c r="BB170" s="387"/>
      <c r="BC170" s="387"/>
      <c r="BD170" s="387"/>
      <c r="BE170" s="383"/>
      <c r="BF170" s="387"/>
      <c r="BG170" s="383"/>
      <c r="BH170" s="383"/>
    </row>
    <row r="171" spans="2:60" s="385" customFormat="1" ht="15.75" customHeight="1">
      <c r="B171" s="377">
        <v>98</v>
      </c>
      <c r="C171" s="377" t="s">
        <v>95</v>
      </c>
      <c r="D171" s="378" t="s">
        <v>1080</v>
      </c>
      <c r="E171" s="619"/>
      <c r="F171" s="620"/>
      <c r="G171" s="620"/>
      <c r="H171" s="621"/>
      <c r="I171" s="379" t="s">
        <v>930</v>
      </c>
      <c r="J171" s="380" t="s">
        <v>85</v>
      </c>
      <c r="K171" s="381">
        <v>2</v>
      </c>
      <c r="L171" s="622"/>
      <c r="M171" s="623"/>
      <c r="N171" s="382">
        <f>K171*L171</f>
        <v>0</v>
      </c>
      <c r="O171" s="383"/>
      <c r="P171" s="384"/>
      <c r="S171" s="386"/>
      <c r="T171" s="386"/>
      <c r="U171" s="386"/>
      <c r="V171" s="386"/>
      <c r="AM171" s="383"/>
      <c r="AO171" s="383"/>
      <c r="AP171" s="383"/>
      <c r="AZ171" s="387"/>
      <c r="BA171" s="387"/>
      <c r="BB171" s="387"/>
      <c r="BC171" s="387"/>
      <c r="BD171" s="387"/>
      <c r="BE171" s="383"/>
      <c r="BF171" s="387"/>
      <c r="BG171" s="383"/>
      <c r="BH171" s="383"/>
    </row>
    <row r="172" spans="2:60" s="385" customFormat="1" ht="15.75" customHeight="1">
      <c r="B172" s="377">
        <v>99</v>
      </c>
      <c r="C172" s="377" t="s">
        <v>95</v>
      </c>
      <c r="D172" s="378" t="s">
        <v>1081</v>
      </c>
      <c r="E172" s="619"/>
      <c r="F172" s="620"/>
      <c r="G172" s="620"/>
      <c r="H172" s="621"/>
      <c r="I172" s="379" t="s">
        <v>930</v>
      </c>
      <c r="J172" s="380" t="s">
        <v>85</v>
      </c>
      <c r="K172" s="381">
        <v>40</v>
      </c>
      <c r="L172" s="622"/>
      <c r="M172" s="623"/>
      <c r="N172" s="382">
        <f t="shared" si="6"/>
        <v>0</v>
      </c>
      <c r="O172" s="383"/>
      <c r="P172" s="384"/>
      <c r="S172" s="386"/>
      <c r="T172" s="386"/>
      <c r="U172" s="386"/>
      <c r="V172" s="386"/>
      <c r="AM172" s="383"/>
      <c r="AO172" s="383"/>
      <c r="AP172" s="383"/>
      <c r="AZ172" s="387"/>
      <c r="BA172" s="387"/>
      <c r="BB172" s="387"/>
      <c r="BC172" s="387"/>
      <c r="BD172" s="387"/>
      <c r="BE172" s="383"/>
      <c r="BF172" s="387"/>
      <c r="BG172" s="383"/>
      <c r="BH172" s="383"/>
    </row>
    <row r="173" spans="2:60" s="385" customFormat="1" ht="15.75" customHeight="1">
      <c r="B173" s="377">
        <v>100</v>
      </c>
      <c r="C173" s="377" t="s">
        <v>95</v>
      </c>
      <c r="D173" s="378" t="s">
        <v>1082</v>
      </c>
      <c r="E173" s="619"/>
      <c r="F173" s="620"/>
      <c r="G173" s="620"/>
      <c r="H173" s="621"/>
      <c r="I173" s="379" t="s">
        <v>930</v>
      </c>
      <c r="J173" s="380" t="s">
        <v>85</v>
      </c>
      <c r="K173" s="381">
        <v>100</v>
      </c>
      <c r="L173" s="622"/>
      <c r="M173" s="623"/>
      <c r="N173" s="382">
        <f t="shared" si="6"/>
        <v>0</v>
      </c>
      <c r="O173" s="383"/>
      <c r="P173" s="384"/>
      <c r="S173" s="386"/>
      <c r="T173" s="386"/>
      <c r="U173" s="386"/>
      <c r="V173" s="386"/>
      <c r="AM173" s="383"/>
      <c r="AO173" s="383"/>
      <c r="AP173" s="383"/>
      <c r="AZ173" s="387"/>
      <c r="BA173" s="387"/>
      <c r="BB173" s="387"/>
      <c r="BC173" s="387"/>
      <c r="BD173" s="387"/>
      <c r="BE173" s="383"/>
      <c r="BF173" s="387"/>
      <c r="BG173" s="383"/>
      <c r="BH173" s="383"/>
    </row>
    <row r="174" spans="2:60" s="385" customFormat="1" ht="15.75" customHeight="1">
      <c r="B174" s="377">
        <v>101</v>
      </c>
      <c r="C174" s="377" t="s">
        <v>95</v>
      </c>
      <c r="D174" s="378" t="s">
        <v>1083</v>
      </c>
      <c r="E174" s="619"/>
      <c r="F174" s="620"/>
      <c r="G174" s="620"/>
      <c r="H174" s="621"/>
      <c r="I174" s="379" t="s">
        <v>930</v>
      </c>
      <c r="J174" s="380" t="s">
        <v>85</v>
      </c>
      <c r="K174" s="381">
        <v>800</v>
      </c>
      <c r="L174" s="622"/>
      <c r="M174" s="623"/>
      <c r="N174" s="382">
        <f t="shared" si="6"/>
        <v>0</v>
      </c>
      <c r="O174" s="383"/>
      <c r="P174" s="384"/>
      <c r="S174" s="386"/>
      <c r="T174" s="386"/>
      <c r="U174" s="386"/>
      <c r="V174" s="386"/>
      <c r="AM174" s="383"/>
      <c r="AO174" s="383"/>
      <c r="AP174" s="383"/>
      <c r="AZ174" s="387"/>
      <c r="BA174" s="387"/>
      <c r="BB174" s="387"/>
      <c r="BC174" s="387"/>
      <c r="BD174" s="387"/>
      <c r="BE174" s="383"/>
      <c r="BF174" s="387"/>
      <c r="BG174" s="383"/>
      <c r="BH174" s="383"/>
    </row>
    <row r="175" spans="2:60" s="385" customFormat="1" ht="15.75" customHeight="1">
      <c r="B175" s="377">
        <v>102</v>
      </c>
      <c r="C175" s="377" t="s">
        <v>95</v>
      </c>
      <c r="D175" s="378" t="s">
        <v>1084</v>
      </c>
      <c r="E175" s="619"/>
      <c r="F175" s="620"/>
      <c r="G175" s="620"/>
      <c r="H175" s="621"/>
      <c r="I175" s="379" t="s">
        <v>930</v>
      </c>
      <c r="J175" s="380" t="s">
        <v>85</v>
      </c>
      <c r="K175" s="381">
        <v>800</v>
      </c>
      <c r="L175" s="622"/>
      <c r="M175" s="623"/>
      <c r="N175" s="382">
        <f t="shared" si="6"/>
        <v>0</v>
      </c>
      <c r="O175" s="383"/>
      <c r="P175" s="384" t="s">
        <v>34</v>
      </c>
      <c r="S175" s="386">
        <v>0</v>
      </c>
      <c r="T175" s="386">
        <f>$S$70*$K$70</f>
        <v>0</v>
      </c>
      <c r="U175" s="386">
        <v>0.4</v>
      </c>
      <c r="V175" s="386">
        <f>$U$70*$K$70</f>
        <v>0</v>
      </c>
      <c r="AM175" s="383" t="s">
        <v>106</v>
      </c>
      <c r="AO175" s="383" t="s">
        <v>82</v>
      </c>
      <c r="AP175" s="383" t="s">
        <v>8</v>
      </c>
      <c r="AT175" s="385" t="s">
        <v>78</v>
      </c>
      <c r="AZ175" s="387">
        <f>IF($P$70="základní",$N$70,0)</f>
        <v>0</v>
      </c>
      <c r="BA175" s="387">
        <f>IF($P$70="snížená",$N$70,0)</f>
        <v>0</v>
      </c>
      <c r="BB175" s="387">
        <f>IF($P$70="zákl. přenesená",$N$70,0)</f>
        <v>0</v>
      </c>
      <c r="BC175" s="387">
        <f>IF($P$70="sníž. přenesená",$N$70,0)</f>
        <v>0</v>
      </c>
      <c r="BD175" s="387">
        <f>IF($P$70="nulová",$N$70,0)</f>
        <v>0</v>
      </c>
      <c r="BE175" s="383" t="s">
        <v>81</v>
      </c>
      <c r="BF175" s="387">
        <f>ROUND($L$70*$K$70,2)</f>
        <v>0</v>
      </c>
      <c r="BG175" s="383" t="s">
        <v>106</v>
      </c>
      <c r="BH175" s="383" t="s">
        <v>1009</v>
      </c>
    </row>
    <row r="176" spans="2:60" s="385" customFormat="1" ht="15.75" customHeight="1">
      <c r="B176" s="377">
        <v>103</v>
      </c>
      <c r="C176" s="377" t="s">
        <v>95</v>
      </c>
      <c r="D176" s="378" t="s">
        <v>1085</v>
      </c>
      <c r="E176" s="619"/>
      <c r="F176" s="620"/>
      <c r="G176" s="620"/>
      <c r="H176" s="621"/>
      <c r="I176" s="379" t="s">
        <v>930</v>
      </c>
      <c r="J176" s="380" t="s">
        <v>85</v>
      </c>
      <c r="K176" s="381">
        <v>50</v>
      </c>
      <c r="L176" s="622"/>
      <c r="M176" s="623"/>
      <c r="N176" s="382">
        <f t="shared" si="6"/>
        <v>0</v>
      </c>
      <c r="O176" s="383"/>
      <c r="P176" s="384"/>
      <c r="S176" s="386"/>
      <c r="T176" s="386"/>
      <c r="U176" s="386"/>
      <c r="V176" s="386"/>
      <c r="AM176" s="383"/>
      <c r="AO176" s="383"/>
      <c r="AP176" s="383"/>
      <c r="AZ176" s="387"/>
      <c r="BA176" s="387"/>
      <c r="BB176" s="387"/>
      <c r="BC176" s="387"/>
      <c r="BD176" s="387"/>
      <c r="BE176" s="383"/>
      <c r="BF176" s="387"/>
      <c r="BG176" s="383"/>
      <c r="BH176" s="383"/>
    </row>
    <row r="177" spans="2:60" s="385" customFormat="1" ht="15.75" customHeight="1">
      <c r="B177" s="377">
        <v>104</v>
      </c>
      <c r="C177" s="377" t="s">
        <v>95</v>
      </c>
      <c r="D177" s="378" t="s">
        <v>1086</v>
      </c>
      <c r="E177" s="619"/>
      <c r="F177" s="620"/>
      <c r="G177" s="620"/>
      <c r="H177" s="621"/>
      <c r="I177" s="379" t="s">
        <v>930</v>
      </c>
      <c r="J177" s="380" t="s">
        <v>85</v>
      </c>
      <c r="K177" s="381">
        <v>10</v>
      </c>
      <c r="L177" s="622"/>
      <c r="M177" s="623"/>
      <c r="N177" s="382">
        <f t="shared" si="6"/>
        <v>0</v>
      </c>
      <c r="O177" s="383"/>
      <c r="P177" s="384"/>
      <c r="S177" s="386"/>
      <c r="T177" s="386"/>
      <c r="U177" s="386"/>
      <c r="V177" s="386"/>
      <c r="AM177" s="383"/>
      <c r="AO177" s="383"/>
      <c r="AP177" s="383"/>
      <c r="AZ177" s="387"/>
      <c r="BA177" s="387"/>
      <c r="BB177" s="387"/>
      <c r="BC177" s="387"/>
      <c r="BD177" s="387"/>
      <c r="BE177" s="383"/>
      <c r="BF177" s="387"/>
      <c r="BG177" s="383"/>
      <c r="BH177" s="383"/>
    </row>
    <row r="178" spans="2:60" s="385" customFormat="1" ht="15.75" customHeight="1">
      <c r="B178" s="377">
        <v>105</v>
      </c>
      <c r="C178" s="377" t="s">
        <v>95</v>
      </c>
      <c r="D178" s="378" t="s">
        <v>1087</v>
      </c>
      <c r="E178" s="619"/>
      <c r="F178" s="620"/>
      <c r="G178" s="620"/>
      <c r="H178" s="621"/>
      <c r="I178" s="379" t="s">
        <v>930</v>
      </c>
      <c r="J178" s="380" t="s">
        <v>85</v>
      </c>
      <c r="K178" s="381">
        <v>40</v>
      </c>
      <c r="L178" s="622"/>
      <c r="M178" s="623"/>
      <c r="N178" s="382">
        <f t="shared" si="6"/>
        <v>0</v>
      </c>
      <c r="O178" s="383"/>
      <c r="P178" s="384"/>
      <c r="S178" s="386"/>
      <c r="T178" s="386"/>
      <c r="U178" s="386"/>
      <c r="V178" s="386"/>
      <c r="AM178" s="383"/>
      <c r="AO178" s="383"/>
      <c r="AP178" s="383"/>
      <c r="AZ178" s="387"/>
      <c r="BA178" s="387"/>
      <c r="BB178" s="387"/>
      <c r="BC178" s="387"/>
      <c r="BD178" s="387"/>
      <c r="BE178" s="383"/>
      <c r="BF178" s="387"/>
      <c r="BG178" s="383"/>
      <c r="BH178" s="383"/>
    </row>
    <row r="179" spans="2:60" s="385" customFormat="1" ht="15.75" customHeight="1">
      <c r="B179" s="377">
        <v>106</v>
      </c>
      <c r="C179" s="377" t="s">
        <v>95</v>
      </c>
      <c r="D179" s="378" t="s">
        <v>1088</v>
      </c>
      <c r="E179" s="619"/>
      <c r="F179" s="620"/>
      <c r="G179" s="620"/>
      <c r="H179" s="621"/>
      <c r="I179" s="379" t="s">
        <v>930</v>
      </c>
      <c r="J179" s="380" t="s">
        <v>85</v>
      </c>
      <c r="K179" s="381">
        <v>30</v>
      </c>
      <c r="L179" s="622"/>
      <c r="M179" s="623"/>
      <c r="N179" s="382">
        <f t="shared" si="6"/>
        <v>0</v>
      </c>
      <c r="O179" s="383"/>
      <c r="P179" s="384"/>
      <c r="S179" s="386"/>
      <c r="T179" s="386"/>
      <c r="U179" s="386"/>
      <c r="V179" s="386"/>
      <c r="AM179" s="383"/>
      <c r="AO179" s="383"/>
      <c r="AP179" s="383"/>
      <c r="AZ179" s="387"/>
      <c r="BA179" s="387"/>
      <c r="BB179" s="387"/>
      <c r="BC179" s="387"/>
      <c r="BD179" s="387"/>
      <c r="BE179" s="383"/>
      <c r="BF179" s="387"/>
      <c r="BG179" s="383"/>
      <c r="BH179" s="383"/>
    </row>
    <row r="180" spans="2:60" s="385" customFormat="1" ht="15.75" customHeight="1">
      <c r="B180" s="377">
        <v>107</v>
      </c>
      <c r="C180" s="377" t="s">
        <v>95</v>
      </c>
      <c r="D180" s="378" t="s">
        <v>1089</v>
      </c>
      <c r="E180" s="619"/>
      <c r="F180" s="620"/>
      <c r="G180" s="620"/>
      <c r="H180" s="621"/>
      <c r="I180" s="379" t="s">
        <v>930</v>
      </c>
      <c r="J180" s="380" t="s">
        <v>85</v>
      </c>
      <c r="K180" s="381">
        <v>50</v>
      </c>
      <c r="L180" s="622"/>
      <c r="M180" s="623"/>
      <c r="N180" s="382">
        <f t="shared" si="6"/>
        <v>0</v>
      </c>
      <c r="O180" s="383"/>
      <c r="P180" s="384"/>
      <c r="S180" s="386"/>
      <c r="T180" s="386"/>
      <c r="U180" s="386"/>
      <c r="V180" s="386"/>
      <c r="AM180" s="383"/>
      <c r="AO180" s="383"/>
      <c r="AP180" s="383"/>
      <c r="AZ180" s="387"/>
      <c r="BA180" s="387"/>
      <c r="BB180" s="387"/>
      <c r="BC180" s="387"/>
      <c r="BD180" s="387"/>
      <c r="BE180" s="383"/>
      <c r="BF180" s="387"/>
      <c r="BG180" s="383"/>
      <c r="BH180" s="383"/>
    </row>
    <row r="181" spans="2:60" s="385" customFormat="1" ht="15.75" customHeight="1">
      <c r="B181" s="377">
        <v>108</v>
      </c>
      <c r="C181" s="377" t="s">
        <v>95</v>
      </c>
      <c r="D181" s="378" t="s">
        <v>1090</v>
      </c>
      <c r="E181" s="619"/>
      <c r="F181" s="620"/>
      <c r="G181" s="620"/>
      <c r="H181" s="621"/>
      <c r="I181" s="379" t="s">
        <v>930</v>
      </c>
      <c r="J181" s="380" t="s">
        <v>85</v>
      </c>
      <c r="K181" s="381">
        <v>50</v>
      </c>
      <c r="L181" s="622"/>
      <c r="M181" s="623"/>
      <c r="N181" s="382">
        <f t="shared" si="6"/>
        <v>0</v>
      </c>
      <c r="O181" s="383"/>
      <c r="P181" s="384"/>
      <c r="S181" s="386"/>
      <c r="T181" s="386"/>
      <c r="U181" s="386"/>
      <c r="V181" s="386"/>
      <c r="AM181" s="383"/>
      <c r="AO181" s="383"/>
      <c r="AP181" s="383"/>
      <c r="AZ181" s="387"/>
      <c r="BA181" s="387"/>
      <c r="BB181" s="387"/>
      <c r="BC181" s="387"/>
      <c r="BD181" s="387"/>
      <c r="BE181" s="383"/>
      <c r="BF181" s="387"/>
      <c r="BG181" s="383"/>
      <c r="BH181" s="383"/>
    </row>
    <row r="182" spans="2:60" s="385" customFormat="1" ht="15.75" customHeight="1">
      <c r="B182" s="377">
        <v>109</v>
      </c>
      <c r="C182" s="377" t="s">
        <v>95</v>
      </c>
      <c r="D182" s="378" t="s">
        <v>1091</v>
      </c>
      <c r="E182" s="619"/>
      <c r="F182" s="620"/>
      <c r="G182" s="620"/>
      <c r="H182" s="621"/>
      <c r="I182" s="379" t="s">
        <v>930</v>
      </c>
      <c r="J182" s="380" t="s">
        <v>85</v>
      </c>
      <c r="K182" s="381">
        <v>50</v>
      </c>
      <c r="L182" s="622"/>
      <c r="M182" s="623"/>
      <c r="N182" s="382">
        <f t="shared" si="6"/>
        <v>0</v>
      </c>
      <c r="O182" s="383"/>
      <c r="P182" s="384"/>
      <c r="S182" s="386"/>
      <c r="T182" s="386"/>
      <c r="U182" s="386"/>
      <c r="V182" s="386"/>
      <c r="AM182" s="383"/>
      <c r="AO182" s="383"/>
      <c r="AP182" s="383"/>
      <c r="AZ182" s="387"/>
      <c r="BA182" s="387"/>
      <c r="BB182" s="387"/>
      <c r="BC182" s="387"/>
      <c r="BD182" s="387"/>
      <c r="BE182" s="383"/>
      <c r="BF182" s="387"/>
      <c r="BG182" s="383"/>
      <c r="BH182" s="383"/>
    </row>
    <row r="183" spans="2:60" s="385" customFormat="1" ht="35.25" customHeight="1">
      <c r="B183" s="377">
        <v>110</v>
      </c>
      <c r="C183" s="377" t="s">
        <v>95</v>
      </c>
      <c r="D183" s="378" t="s">
        <v>1092</v>
      </c>
      <c r="E183" s="619" t="s">
        <v>1093</v>
      </c>
      <c r="F183" s="620"/>
      <c r="G183" s="620"/>
      <c r="H183" s="621"/>
      <c r="I183" s="379" t="s">
        <v>930</v>
      </c>
      <c r="J183" s="380" t="s">
        <v>645</v>
      </c>
      <c r="K183" s="381">
        <v>80</v>
      </c>
      <c r="L183" s="622"/>
      <c r="M183" s="623"/>
      <c r="N183" s="382">
        <f t="shared" si="6"/>
        <v>0</v>
      </c>
      <c r="O183" s="383"/>
      <c r="P183" s="384"/>
      <c r="S183" s="386"/>
      <c r="T183" s="386"/>
      <c r="U183" s="386"/>
      <c r="V183" s="386"/>
      <c r="AM183" s="383"/>
      <c r="AO183" s="383"/>
      <c r="AP183" s="383"/>
      <c r="AZ183" s="387"/>
      <c r="BA183" s="387"/>
      <c r="BB183" s="387"/>
      <c r="BC183" s="387"/>
      <c r="BD183" s="387"/>
      <c r="BE183" s="383"/>
      <c r="BF183" s="387"/>
      <c r="BG183" s="383"/>
      <c r="BH183" s="383"/>
    </row>
    <row r="184" spans="2:60" s="385" customFormat="1" ht="15.75" customHeight="1">
      <c r="B184" s="377">
        <v>111</v>
      </c>
      <c r="C184" s="377" t="s">
        <v>95</v>
      </c>
      <c r="D184" s="378" t="s">
        <v>1094</v>
      </c>
      <c r="E184" s="619"/>
      <c r="F184" s="620"/>
      <c r="G184" s="620"/>
      <c r="H184" s="621"/>
      <c r="I184" s="379" t="s">
        <v>930</v>
      </c>
      <c r="J184" s="380" t="s">
        <v>645</v>
      </c>
      <c r="K184" s="381">
        <v>160</v>
      </c>
      <c r="L184" s="622"/>
      <c r="M184" s="623"/>
      <c r="N184" s="382">
        <f t="shared" si="6"/>
        <v>0</v>
      </c>
      <c r="O184" s="383"/>
      <c r="P184" s="384"/>
      <c r="S184" s="386"/>
      <c r="T184" s="386"/>
      <c r="U184" s="386"/>
      <c r="V184" s="386"/>
      <c r="AM184" s="383"/>
      <c r="AO184" s="383"/>
      <c r="AP184" s="383"/>
      <c r="AZ184" s="387"/>
      <c r="BA184" s="387"/>
      <c r="BB184" s="387"/>
      <c r="BC184" s="387"/>
      <c r="BD184" s="387"/>
      <c r="BE184" s="383"/>
      <c r="BF184" s="387"/>
      <c r="BG184" s="383"/>
      <c r="BH184" s="383"/>
    </row>
    <row r="185" spans="2:60" s="385" customFormat="1" ht="15.75" customHeight="1">
      <c r="B185" s="377">
        <v>112</v>
      </c>
      <c r="C185" s="377" t="s">
        <v>95</v>
      </c>
      <c r="D185" s="378" t="s">
        <v>1095</v>
      </c>
      <c r="E185" s="619"/>
      <c r="F185" s="620"/>
      <c r="G185" s="620"/>
      <c r="H185" s="621"/>
      <c r="I185" s="379" t="s">
        <v>930</v>
      </c>
      <c r="J185" s="380" t="s">
        <v>645</v>
      </c>
      <c r="K185" s="381">
        <v>160</v>
      </c>
      <c r="L185" s="622"/>
      <c r="M185" s="623"/>
      <c r="N185" s="382">
        <f t="shared" si="6"/>
        <v>0</v>
      </c>
      <c r="O185" s="383"/>
      <c r="P185" s="384"/>
      <c r="S185" s="386"/>
      <c r="T185" s="386"/>
      <c r="U185" s="386"/>
      <c r="V185" s="386"/>
      <c r="AM185" s="383"/>
      <c r="AO185" s="383"/>
      <c r="AP185" s="383"/>
      <c r="AZ185" s="387"/>
      <c r="BA185" s="387"/>
      <c r="BB185" s="387"/>
      <c r="BC185" s="387"/>
      <c r="BD185" s="387"/>
      <c r="BE185" s="383"/>
      <c r="BF185" s="387"/>
      <c r="BG185" s="383"/>
      <c r="BH185" s="383"/>
    </row>
    <row r="186" spans="2:60" s="385" customFormat="1" ht="15.75" customHeight="1">
      <c r="B186" s="377">
        <v>113</v>
      </c>
      <c r="C186" s="377" t="s">
        <v>95</v>
      </c>
      <c r="D186" s="378" t="s">
        <v>1096</v>
      </c>
      <c r="E186" s="619"/>
      <c r="F186" s="620"/>
      <c r="G186" s="620"/>
      <c r="H186" s="621"/>
      <c r="I186" s="379" t="s">
        <v>930</v>
      </c>
      <c r="J186" s="380" t="s">
        <v>645</v>
      </c>
      <c r="K186" s="381">
        <v>40</v>
      </c>
      <c r="L186" s="622"/>
      <c r="M186" s="623"/>
      <c r="N186" s="382">
        <f t="shared" si="6"/>
        <v>0</v>
      </c>
      <c r="O186" s="383"/>
      <c r="P186" s="384"/>
      <c r="S186" s="386"/>
      <c r="T186" s="386"/>
      <c r="U186" s="386"/>
      <c r="V186" s="386"/>
      <c r="AM186" s="383"/>
      <c r="AO186" s="383"/>
      <c r="AP186" s="383"/>
      <c r="AZ186" s="387"/>
      <c r="BA186" s="387"/>
      <c r="BB186" s="387"/>
      <c r="BC186" s="387"/>
      <c r="BD186" s="387"/>
      <c r="BE186" s="383"/>
      <c r="BF186" s="387"/>
      <c r="BG186" s="383"/>
      <c r="BH186" s="383"/>
    </row>
    <row r="187" spans="2:60" s="385" customFormat="1" ht="15.75" customHeight="1">
      <c r="B187" s="377">
        <v>114</v>
      </c>
      <c r="C187" s="377" t="s">
        <v>95</v>
      </c>
      <c r="D187" s="378" t="s">
        <v>1097</v>
      </c>
      <c r="E187" s="619"/>
      <c r="F187" s="620"/>
      <c r="G187" s="620"/>
      <c r="H187" s="621"/>
      <c r="I187" s="379" t="s">
        <v>930</v>
      </c>
      <c r="J187" s="380" t="s">
        <v>645</v>
      </c>
      <c r="K187" s="381">
        <v>40</v>
      </c>
      <c r="L187" s="622"/>
      <c r="M187" s="623"/>
      <c r="N187" s="382">
        <f t="shared" si="6"/>
        <v>0</v>
      </c>
      <c r="O187" s="383"/>
      <c r="P187" s="384"/>
      <c r="S187" s="386"/>
      <c r="T187" s="386"/>
      <c r="U187" s="386"/>
      <c r="V187" s="386"/>
      <c r="AM187" s="383"/>
      <c r="AO187" s="383"/>
      <c r="AP187" s="383"/>
      <c r="AZ187" s="387"/>
      <c r="BA187" s="387"/>
      <c r="BB187" s="387"/>
      <c r="BC187" s="387"/>
      <c r="BD187" s="387"/>
      <c r="BE187" s="383"/>
      <c r="BF187" s="387"/>
      <c r="BG187" s="383"/>
      <c r="BH187" s="383"/>
    </row>
    <row r="188" spans="2:60" s="385" customFormat="1" ht="15.75" customHeight="1">
      <c r="B188" s="377">
        <v>115</v>
      </c>
      <c r="C188" s="377" t="s">
        <v>95</v>
      </c>
      <c r="D188" s="378" t="s">
        <v>1098</v>
      </c>
      <c r="E188" s="619"/>
      <c r="F188" s="620"/>
      <c r="G188" s="620"/>
      <c r="H188" s="621"/>
      <c r="I188" s="379" t="s">
        <v>930</v>
      </c>
      <c r="J188" s="380" t="s">
        <v>645</v>
      </c>
      <c r="K188" s="381">
        <v>200</v>
      </c>
      <c r="L188" s="622"/>
      <c r="M188" s="623"/>
      <c r="N188" s="382">
        <f t="shared" si="6"/>
        <v>0</v>
      </c>
      <c r="O188" s="383"/>
      <c r="P188" s="384"/>
      <c r="S188" s="386"/>
      <c r="T188" s="386"/>
      <c r="U188" s="386"/>
      <c r="V188" s="386"/>
      <c r="AM188" s="383"/>
      <c r="AO188" s="383"/>
      <c r="AP188" s="383"/>
      <c r="AZ188" s="387"/>
      <c r="BA188" s="387"/>
      <c r="BB188" s="387"/>
      <c r="BC188" s="387"/>
      <c r="BD188" s="387"/>
      <c r="BE188" s="383"/>
      <c r="BF188" s="387"/>
      <c r="BG188" s="383"/>
      <c r="BH188" s="383"/>
    </row>
    <row r="189" spans="2:60" s="385" customFormat="1" ht="15.75" customHeight="1">
      <c r="B189" s="377">
        <v>116</v>
      </c>
      <c r="C189" s="377" t="s">
        <v>95</v>
      </c>
      <c r="D189" s="378" t="s">
        <v>1099</v>
      </c>
      <c r="E189" s="619"/>
      <c r="F189" s="620"/>
      <c r="G189" s="620"/>
      <c r="H189" s="621"/>
      <c r="I189" s="379" t="s">
        <v>930</v>
      </c>
      <c r="J189" s="380" t="s">
        <v>697</v>
      </c>
      <c r="K189" s="381">
        <v>1</v>
      </c>
      <c r="L189" s="622"/>
      <c r="M189" s="623"/>
      <c r="N189" s="382">
        <f t="shared" si="6"/>
        <v>0</v>
      </c>
      <c r="O189" s="383"/>
      <c r="P189" s="384"/>
      <c r="S189" s="386"/>
      <c r="T189" s="386"/>
      <c r="U189" s="386"/>
      <c r="V189" s="386"/>
      <c r="AM189" s="383"/>
      <c r="AO189" s="383"/>
      <c r="AP189" s="383"/>
      <c r="AZ189" s="387"/>
      <c r="BA189" s="387"/>
      <c r="BB189" s="387"/>
      <c r="BC189" s="387"/>
      <c r="BD189" s="387"/>
      <c r="BE189" s="383"/>
      <c r="BF189" s="387"/>
      <c r="BG189" s="383"/>
      <c r="BH189" s="383"/>
    </row>
    <row r="190" spans="2:60" s="385" customFormat="1" ht="15.75" customHeight="1">
      <c r="B190" s="377">
        <v>117</v>
      </c>
      <c r="C190" s="377" t="s">
        <v>95</v>
      </c>
      <c r="D190" s="378" t="s">
        <v>1100</v>
      </c>
      <c r="E190" s="619"/>
      <c r="F190" s="620"/>
      <c r="G190" s="620"/>
      <c r="H190" s="621"/>
      <c r="I190" s="379" t="s">
        <v>930</v>
      </c>
      <c r="J190" s="380" t="s">
        <v>697</v>
      </c>
      <c r="K190" s="381">
        <v>1</v>
      </c>
      <c r="L190" s="622"/>
      <c r="M190" s="623"/>
      <c r="N190" s="382">
        <f t="shared" si="6"/>
        <v>0</v>
      </c>
      <c r="O190" s="383"/>
      <c r="P190" s="384"/>
      <c r="S190" s="386"/>
      <c r="T190" s="386"/>
      <c r="U190" s="386"/>
      <c r="V190" s="386"/>
      <c r="AM190" s="383"/>
      <c r="AO190" s="383"/>
      <c r="AP190" s="383"/>
      <c r="AZ190" s="387"/>
      <c r="BA190" s="387"/>
      <c r="BB190" s="387"/>
      <c r="BC190" s="387"/>
      <c r="BD190" s="387"/>
      <c r="BE190" s="383"/>
      <c r="BF190" s="387"/>
      <c r="BG190" s="383"/>
      <c r="BH190" s="383"/>
    </row>
    <row r="191" spans="2:58" s="374" customFormat="1" ht="21" customHeight="1">
      <c r="B191" s="399" t="s">
        <v>1101</v>
      </c>
      <c r="C191" s="400"/>
      <c r="L191" s="410"/>
      <c r="M191" s="410"/>
      <c r="N191" s="373">
        <f>SUM(N192:N197)</f>
        <v>0</v>
      </c>
      <c r="R191" s="375" t="e">
        <f>SUM(#REF!)</f>
        <v>#REF!</v>
      </c>
      <c r="T191" s="375" t="e">
        <f>SUM(#REF!)</f>
        <v>#REF!</v>
      </c>
      <c r="V191" s="375" t="e">
        <f>SUM(#REF!)</f>
        <v>#REF!</v>
      </c>
      <c r="AM191" s="374" t="s">
        <v>81</v>
      </c>
      <c r="AO191" s="374" t="s">
        <v>74</v>
      </c>
      <c r="AP191" s="374" t="s">
        <v>81</v>
      </c>
      <c r="AT191" s="374" t="s">
        <v>78</v>
      </c>
      <c r="BF191" s="376" t="e">
        <f>SUM(#REF!)</f>
        <v>#REF!</v>
      </c>
    </row>
    <row r="192" spans="2:60" s="385" customFormat="1" ht="15.75" customHeight="1">
      <c r="B192" s="377">
        <v>118</v>
      </c>
      <c r="C192" s="377" t="s">
        <v>95</v>
      </c>
      <c r="D192" s="378" t="s">
        <v>1102</v>
      </c>
      <c r="E192" s="619" t="s">
        <v>1103</v>
      </c>
      <c r="F192" s="620"/>
      <c r="G192" s="620"/>
      <c r="H192" s="621"/>
      <c r="I192" s="379" t="s">
        <v>930</v>
      </c>
      <c r="J192" s="380" t="s">
        <v>697</v>
      </c>
      <c r="K192" s="381">
        <v>7</v>
      </c>
      <c r="L192" s="622"/>
      <c r="M192" s="623"/>
      <c r="N192" s="382">
        <f aca="true" t="shared" si="7" ref="N192:N197">K192*L192</f>
        <v>0</v>
      </c>
      <c r="O192" s="383"/>
      <c r="P192" s="384"/>
      <c r="S192" s="386"/>
      <c r="T192" s="386"/>
      <c r="U192" s="386"/>
      <c r="V192" s="386"/>
      <c r="AM192" s="383"/>
      <c r="AO192" s="383"/>
      <c r="AP192" s="383"/>
      <c r="AZ192" s="387"/>
      <c r="BA192" s="387"/>
      <c r="BB192" s="387"/>
      <c r="BC192" s="387"/>
      <c r="BD192" s="387"/>
      <c r="BE192" s="383"/>
      <c r="BF192" s="387"/>
      <c r="BG192" s="383"/>
      <c r="BH192" s="383"/>
    </row>
    <row r="193" spans="2:60" s="385" customFormat="1" ht="15.75" customHeight="1">
      <c r="B193" s="377">
        <v>119</v>
      </c>
      <c r="C193" s="377" t="s">
        <v>95</v>
      </c>
      <c r="D193" s="378" t="s">
        <v>1104</v>
      </c>
      <c r="E193" s="619" t="s">
        <v>1105</v>
      </c>
      <c r="F193" s="620"/>
      <c r="G193" s="620"/>
      <c r="H193" s="621"/>
      <c r="I193" s="379" t="s">
        <v>930</v>
      </c>
      <c r="J193" s="380" t="s">
        <v>697</v>
      </c>
      <c r="K193" s="381">
        <v>7</v>
      </c>
      <c r="L193" s="622"/>
      <c r="M193" s="623"/>
      <c r="N193" s="382">
        <f t="shared" si="7"/>
        <v>0</v>
      </c>
      <c r="O193" s="383"/>
      <c r="P193" s="384"/>
      <c r="S193" s="386"/>
      <c r="T193" s="386"/>
      <c r="U193" s="386"/>
      <c r="V193" s="386"/>
      <c r="AM193" s="383"/>
      <c r="AO193" s="383"/>
      <c r="AP193" s="383"/>
      <c r="AZ193" s="387"/>
      <c r="BA193" s="387"/>
      <c r="BB193" s="387"/>
      <c r="BC193" s="387"/>
      <c r="BD193" s="387"/>
      <c r="BE193" s="383"/>
      <c r="BF193" s="387"/>
      <c r="BG193" s="383"/>
      <c r="BH193" s="383"/>
    </row>
    <row r="194" spans="2:60" s="385" customFormat="1" ht="15.75" customHeight="1">
      <c r="B194" s="377">
        <v>120</v>
      </c>
      <c r="C194" s="377" t="s">
        <v>95</v>
      </c>
      <c r="D194" s="378" t="s">
        <v>1106</v>
      </c>
      <c r="E194" s="619" t="s">
        <v>1107</v>
      </c>
      <c r="F194" s="620"/>
      <c r="G194" s="620"/>
      <c r="H194" s="621"/>
      <c r="I194" s="379"/>
      <c r="J194" s="380" t="s">
        <v>697</v>
      </c>
      <c r="K194" s="381">
        <v>7</v>
      </c>
      <c r="L194" s="622"/>
      <c r="M194" s="623"/>
      <c r="N194" s="382">
        <f t="shared" si="7"/>
        <v>0</v>
      </c>
      <c r="O194" s="383"/>
      <c r="P194" s="384"/>
      <c r="S194" s="386"/>
      <c r="T194" s="386"/>
      <c r="U194" s="386"/>
      <c r="V194" s="386"/>
      <c r="AM194" s="383"/>
      <c r="AO194" s="383"/>
      <c r="AP194" s="383"/>
      <c r="AZ194" s="387"/>
      <c r="BA194" s="387"/>
      <c r="BB194" s="387"/>
      <c r="BC194" s="387"/>
      <c r="BD194" s="387"/>
      <c r="BE194" s="383"/>
      <c r="BF194" s="387"/>
      <c r="BG194" s="383"/>
      <c r="BH194" s="383"/>
    </row>
    <row r="195" spans="2:60" s="385" customFormat="1" ht="15.75" customHeight="1">
      <c r="B195" s="377">
        <v>121</v>
      </c>
      <c r="C195" s="377" t="s">
        <v>95</v>
      </c>
      <c r="D195" s="378" t="s">
        <v>1108</v>
      </c>
      <c r="E195" s="619" t="s">
        <v>1109</v>
      </c>
      <c r="F195" s="620"/>
      <c r="G195" s="620"/>
      <c r="H195" s="621"/>
      <c r="I195" s="379" t="s">
        <v>930</v>
      </c>
      <c r="J195" s="380" t="s">
        <v>486</v>
      </c>
      <c r="K195" s="381">
        <v>2.1</v>
      </c>
      <c r="L195" s="622"/>
      <c r="M195" s="623"/>
      <c r="N195" s="382">
        <f t="shared" si="7"/>
        <v>0</v>
      </c>
      <c r="O195" s="383"/>
      <c r="P195" s="384"/>
      <c r="S195" s="386"/>
      <c r="T195" s="386"/>
      <c r="U195" s="386"/>
      <c r="V195" s="386"/>
      <c r="AM195" s="383"/>
      <c r="AO195" s="383"/>
      <c r="AP195" s="383"/>
      <c r="AZ195" s="387"/>
      <c r="BA195" s="387"/>
      <c r="BB195" s="387"/>
      <c r="BC195" s="387"/>
      <c r="BD195" s="387"/>
      <c r="BE195" s="383"/>
      <c r="BF195" s="387"/>
      <c r="BG195" s="383"/>
      <c r="BH195" s="383"/>
    </row>
    <row r="196" spans="2:60" s="385" customFormat="1" ht="15.75" customHeight="1">
      <c r="B196" s="377">
        <v>122</v>
      </c>
      <c r="C196" s="377" t="s">
        <v>95</v>
      </c>
      <c r="D196" s="378" t="s">
        <v>1082</v>
      </c>
      <c r="E196" s="619" t="s">
        <v>1110</v>
      </c>
      <c r="F196" s="620"/>
      <c r="G196" s="620"/>
      <c r="H196" s="621"/>
      <c r="I196" s="379" t="s">
        <v>930</v>
      </c>
      <c r="J196" s="380" t="s">
        <v>85</v>
      </c>
      <c r="K196" s="381">
        <v>350</v>
      </c>
      <c r="L196" s="622"/>
      <c r="M196" s="623"/>
      <c r="N196" s="382">
        <f t="shared" si="7"/>
        <v>0</v>
      </c>
      <c r="O196" s="383"/>
      <c r="P196" s="384"/>
      <c r="S196" s="386"/>
      <c r="T196" s="386"/>
      <c r="U196" s="386"/>
      <c r="V196" s="386"/>
      <c r="AM196" s="383"/>
      <c r="AO196" s="383"/>
      <c r="AP196" s="383"/>
      <c r="AZ196" s="387"/>
      <c r="BA196" s="387"/>
      <c r="BB196" s="387"/>
      <c r="BC196" s="387"/>
      <c r="BD196" s="387"/>
      <c r="BE196" s="383"/>
      <c r="BF196" s="387"/>
      <c r="BG196" s="383"/>
      <c r="BH196" s="383"/>
    </row>
    <row r="197" spans="2:60" s="385" customFormat="1" ht="15.75" customHeight="1">
      <c r="B197" s="377">
        <v>123</v>
      </c>
      <c r="C197" s="377" t="s">
        <v>95</v>
      </c>
      <c r="D197" s="378" t="s">
        <v>1084</v>
      </c>
      <c r="E197" s="619" t="s">
        <v>1111</v>
      </c>
      <c r="F197" s="620"/>
      <c r="G197" s="620"/>
      <c r="H197" s="621"/>
      <c r="I197" s="379" t="s">
        <v>930</v>
      </c>
      <c r="J197" s="380" t="s">
        <v>85</v>
      </c>
      <c r="K197" s="381">
        <v>28</v>
      </c>
      <c r="L197" s="622"/>
      <c r="M197" s="623"/>
      <c r="N197" s="382">
        <f t="shared" si="7"/>
        <v>0</v>
      </c>
      <c r="O197" s="383"/>
      <c r="P197" s="384"/>
      <c r="S197" s="386"/>
      <c r="T197" s="386"/>
      <c r="U197" s="386"/>
      <c r="V197" s="386"/>
      <c r="AM197" s="383"/>
      <c r="AO197" s="383"/>
      <c r="AP197" s="383"/>
      <c r="AZ197" s="387"/>
      <c r="BA197" s="387"/>
      <c r="BB197" s="387"/>
      <c r="BC197" s="387"/>
      <c r="BD197" s="387"/>
      <c r="BE197" s="383"/>
      <c r="BF197" s="387"/>
      <c r="BG197" s="383"/>
      <c r="BH197" s="383"/>
    </row>
    <row r="198" spans="2:58" s="374" customFormat="1" ht="21" customHeight="1">
      <c r="B198" s="399" t="s">
        <v>1112</v>
      </c>
      <c r="C198" s="400"/>
      <c r="L198" s="410"/>
      <c r="M198" s="410"/>
      <c r="N198" s="373">
        <f>SUM(N199:N204)</f>
        <v>0</v>
      </c>
      <c r="R198" s="375" t="e">
        <f>SUM(#REF!)</f>
        <v>#REF!</v>
      </c>
      <c r="T198" s="375" t="e">
        <f>SUM(#REF!)</f>
        <v>#REF!</v>
      </c>
      <c r="V198" s="375" t="e">
        <f>SUM(#REF!)</f>
        <v>#REF!</v>
      </c>
      <c r="AM198" s="374" t="s">
        <v>81</v>
      </c>
      <c r="AO198" s="374" t="s">
        <v>74</v>
      </c>
      <c r="AP198" s="374" t="s">
        <v>81</v>
      </c>
      <c r="AT198" s="374" t="s">
        <v>78</v>
      </c>
      <c r="BF198" s="376" t="e">
        <f>SUM(#REF!)</f>
        <v>#REF!</v>
      </c>
    </row>
    <row r="199" spans="2:60" s="385" customFormat="1" ht="78" customHeight="1">
      <c r="B199" s="377">
        <v>124</v>
      </c>
      <c r="C199" s="377" t="s">
        <v>95</v>
      </c>
      <c r="D199" s="378" t="s">
        <v>1113</v>
      </c>
      <c r="E199" s="619" t="s">
        <v>1114</v>
      </c>
      <c r="F199" s="620"/>
      <c r="G199" s="620"/>
      <c r="H199" s="621"/>
      <c r="I199" s="379" t="s">
        <v>930</v>
      </c>
      <c r="J199" s="380" t="s">
        <v>645</v>
      </c>
      <c r="K199" s="381">
        <v>1</v>
      </c>
      <c r="L199" s="622"/>
      <c r="M199" s="623"/>
      <c r="N199" s="382">
        <f aca="true" t="shared" si="8" ref="N199:N204">K199*L199</f>
        <v>0</v>
      </c>
      <c r="O199" s="383"/>
      <c r="P199" s="384"/>
      <c r="S199" s="386"/>
      <c r="T199" s="386"/>
      <c r="U199" s="386"/>
      <c r="V199" s="386"/>
      <c r="AM199" s="383"/>
      <c r="AO199" s="383"/>
      <c r="AP199" s="383"/>
      <c r="AZ199" s="387"/>
      <c r="BA199" s="387"/>
      <c r="BB199" s="387"/>
      <c r="BC199" s="387"/>
      <c r="BD199" s="387"/>
      <c r="BE199" s="383"/>
      <c r="BF199" s="387"/>
      <c r="BG199" s="383"/>
      <c r="BH199" s="383"/>
    </row>
    <row r="200" spans="2:60" s="385" customFormat="1" ht="78" customHeight="1">
      <c r="B200" s="377">
        <v>125</v>
      </c>
      <c r="C200" s="377" t="s">
        <v>95</v>
      </c>
      <c r="D200" s="378" t="s">
        <v>1115</v>
      </c>
      <c r="E200" s="619" t="s">
        <v>1116</v>
      </c>
      <c r="F200" s="620"/>
      <c r="G200" s="620"/>
      <c r="H200" s="621"/>
      <c r="I200" s="379" t="s">
        <v>930</v>
      </c>
      <c r="J200" s="380" t="s">
        <v>645</v>
      </c>
      <c r="K200" s="381">
        <v>1</v>
      </c>
      <c r="L200" s="622"/>
      <c r="M200" s="623"/>
      <c r="N200" s="382">
        <f t="shared" si="8"/>
        <v>0</v>
      </c>
      <c r="O200" s="383"/>
      <c r="P200" s="384"/>
      <c r="S200" s="386"/>
      <c r="T200" s="386"/>
      <c r="U200" s="386"/>
      <c r="V200" s="386"/>
      <c r="AM200" s="383"/>
      <c r="AO200" s="383"/>
      <c r="AP200" s="383"/>
      <c r="AZ200" s="387"/>
      <c r="BA200" s="387"/>
      <c r="BB200" s="387"/>
      <c r="BC200" s="387"/>
      <c r="BD200" s="387"/>
      <c r="BE200" s="383"/>
      <c r="BF200" s="387"/>
      <c r="BG200" s="383"/>
      <c r="BH200" s="383"/>
    </row>
    <row r="201" spans="2:60" s="385" customFormat="1" ht="104.25" customHeight="1">
      <c r="B201" s="377">
        <v>126</v>
      </c>
      <c r="C201" s="377" t="s">
        <v>95</v>
      </c>
      <c r="D201" s="378" t="s">
        <v>1117</v>
      </c>
      <c r="E201" s="619" t="s">
        <v>1118</v>
      </c>
      <c r="F201" s="620"/>
      <c r="G201" s="620"/>
      <c r="H201" s="621"/>
      <c r="I201" s="379" t="s">
        <v>930</v>
      </c>
      <c r="J201" s="380" t="s">
        <v>645</v>
      </c>
      <c r="K201" s="381">
        <v>14</v>
      </c>
      <c r="L201" s="622"/>
      <c r="M201" s="623"/>
      <c r="N201" s="382">
        <f t="shared" si="8"/>
        <v>0</v>
      </c>
      <c r="O201" s="383"/>
      <c r="P201" s="384"/>
      <c r="S201" s="386"/>
      <c r="T201" s="386"/>
      <c r="U201" s="386"/>
      <c r="V201" s="386"/>
      <c r="AM201" s="383"/>
      <c r="AO201" s="383"/>
      <c r="AP201" s="383"/>
      <c r="AZ201" s="387"/>
      <c r="BA201" s="387"/>
      <c r="BB201" s="387"/>
      <c r="BC201" s="387"/>
      <c r="BD201" s="387"/>
      <c r="BE201" s="383"/>
      <c r="BF201" s="387"/>
      <c r="BG201" s="383"/>
      <c r="BH201" s="383"/>
    </row>
    <row r="202" spans="2:60" s="385" customFormat="1" ht="15.75" customHeight="1">
      <c r="B202" s="377">
        <v>127</v>
      </c>
      <c r="C202" s="377" t="s">
        <v>95</v>
      </c>
      <c r="D202" s="378" t="s">
        <v>1119</v>
      </c>
      <c r="E202" s="619" t="s">
        <v>1120</v>
      </c>
      <c r="F202" s="620"/>
      <c r="G202" s="620"/>
      <c r="H202" s="621"/>
      <c r="I202" s="379" t="s">
        <v>930</v>
      </c>
      <c r="J202" s="380" t="s">
        <v>85</v>
      </c>
      <c r="K202" s="381">
        <v>600</v>
      </c>
      <c r="L202" s="622"/>
      <c r="M202" s="623"/>
      <c r="N202" s="382">
        <f t="shared" si="8"/>
        <v>0</v>
      </c>
      <c r="O202" s="383"/>
      <c r="P202" s="384"/>
      <c r="S202" s="386"/>
      <c r="T202" s="386"/>
      <c r="U202" s="386"/>
      <c r="V202" s="386"/>
      <c r="AM202" s="383"/>
      <c r="AO202" s="383"/>
      <c r="AP202" s="383"/>
      <c r="AZ202" s="387"/>
      <c r="BA202" s="387"/>
      <c r="BB202" s="387"/>
      <c r="BC202" s="387"/>
      <c r="BD202" s="387"/>
      <c r="BE202" s="383"/>
      <c r="BF202" s="387"/>
      <c r="BG202" s="383"/>
      <c r="BH202" s="383"/>
    </row>
    <row r="203" spans="2:60" s="385" customFormat="1" ht="30" customHeight="1">
      <c r="B203" s="377">
        <v>128</v>
      </c>
      <c r="C203" s="377" t="s">
        <v>95</v>
      </c>
      <c r="D203" s="378" t="s">
        <v>1121</v>
      </c>
      <c r="E203" s="619" t="s">
        <v>1122</v>
      </c>
      <c r="F203" s="620"/>
      <c r="G203" s="620"/>
      <c r="H203" s="621"/>
      <c r="I203" s="379" t="s">
        <v>930</v>
      </c>
      <c r="J203" s="380" t="s">
        <v>645</v>
      </c>
      <c r="K203" s="381">
        <v>1</v>
      </c>
      <c r="L203" s="622"/>
      <c r="M203" s="623"/>
      <c r="N203" s="382">
        <f t="shared" si="8"/>
        <v>0</v>
      </c>
      <c r="O203" s="383"/>
      <c r="P203" s="384"/>
      <c r="S203" s="386"/>
      <c r="T203" s="386"/>
      <c r="U203" s="386"/>
      <c r="V203" s="386"/>
      <c r="AM203" s="383"/>
      <c r="AO203" s="383"/>
      <c r="AP203" s="383"/>
      <c r="AZ203" s="387"/>
      <c r="BA203" s="387"/>
      <c r="BB203" s="387"/>
      <c r="BC203" s="387"/>
      <c r="BD203" s="387"/>
      <c r="BE203" s="383"/>
      <c r="BF203" s="387"/>
      <c r="BG203" s="383"/>
      <c r="BH203" s="383"/>
    </row>
    <row r="204" spans="2:60" s="385" customFormat="1" ht="30" customHeight="1">
      <c r="B204" s="377">
        <v>129</v>
      </c>
      <c r="C204" s="377" t="s">
        <v>460</v>
      </c>
      <c r="D204" s="378" t="s">
        <v>1123</v>
      </c>
      <c r="E204" s="619"/>
      <c r="F204" s="620"/>
      <c r="G204" s="620"/>
      <c r="H204" s="621"/>
      <c r="I204" s="379" t="s">
        <v>930</v>
      </c>
      <c r="J204" s="380" t="s">
        <v>697</v>
      </c>
      <c r="K204" s="381">
        <v>1</v>
      </c>
      <c r="L204" s="622"/>
      <c r="M204" s="623"/>
      <c r="N204" s="382">
        <f t="shared" si="8"/>
        <v>0</v>
      </c>
      <c r="O204" s="383"/>
      <c r="P204" s="384"/>
      <c r="S204" s="386"/>
      <c r="T204" s="386"/>
      <c r="U204" s="386"/>
      <c r="V204" s="386"/>
      <c r="AM204" s="383"/>
      <c r="AO204" s="383"/>
      <c r="AP204" s="383"/>
      <c r="AZ204" s="387"/>
      <c r="BA204" s="387"/>
      <c r="BB204" s="387"/>
      <c r="BC204" s="387"/>
      <c r="BD204" s="387"/>
      <c r="BE204" s="383"/>
      <c r="BF204" s="387"/>
      <c r="BG204" s="383"/>
      <c r="BH204" s="383"/>
    </row>
    <row r="205" spans="2:58" s="374" customFormat="1" ht="21" customHeight="1">
      <c r="B205" s="399" t="s">
        <v>1124</v>
      </c>
      <c r="C205" s="400"/>
      <c r="L205" s="410"/>
      <c r="M205" s="410"/>
      <c r="N205" s="373">
        <f>SUM(N206:N211)</f>
        <v>0</v>
      </c>
      <c r="R205" s="375" t="e">
        <f>SUM(#REF!)</f>
        <v>#REF!</v>
      </c>
      <c r="T205" s="375" t="e">
        <f>SUM(#REF!)</f>
        <v>#REF!</v>
      </c>
      <c r="V205" s="375" t="e">
        <f>SUM(#REF!)</f>
        <v>#REF!</v>
      </c>
      <c r="AM205" s="374" t="s">
        <v>81</v>
      </c>
      <c r="AO205" s="374" t="s">
        <v>74</v>
      </c>
      <c r="AP205" s="374" t="s">
        <v>81</v>
      </c>
      <c r="AT205" s="374" t="s">
        <v>78</v>
      </c>
      <c r="BF205" s="376" t="e">
        <f>SUM(#REF!)</f>
        <v>#REF!</v>
      </c>
    </row>
    <row r="206" spans="2:60" s="385" customFormat="1" ht="51" customHeight="1">
      <c r="B206" s="377">
        <v>130</v>
      </c>
      <c r="C206" s="377" t="s">
        <v>95</v>
      </c>
      <c r="D206" s="378" t="s">
        <v>1125</v>
      </c>
      <c r="E206" s="619" t="s">
        <v>1126</v>
      </c>
      <c r="F206" s="620"/>
      <c r="G206" s="620"/>
      <c r="H206" s="621"/>
      <c r="I206" s="379" t="s">
        <v>930</v>
      </c>
      <c r="J206" s="380" t="s">
        <v>645</v>
      </c>
      <c r="K206" s="381">
        <v>2</v>
      </c>
      <c r="L206" s="622"/>
      <c r="M206" s="623"/>
      <c r="N206" s="382">
        <f aca="true" t="shared" si="9" ref="N206:N211">K206*L206</f>
        <v>0</v>
      </c>
      <c r="O206" s="383"/>
      <c r="P206" s="384"/>
      <c r="S206" s="386"/>
      <c r="T206" s="386"/>
      <c r="U206" s="386"/>
      <c r="V206" s="386"/>
      <c r="AM206" s="383"/>
      <c r="AO206" s="383"/>
      <c r="AP206" s="383"/>
      <c r="AZ206" s="387"/>
      <c r="BA206" s="387"/>
      <c r="BB206" s="387"/>
      <c r="BC206" s="387"/>
      <c r="BD206" s="387"/>
      <c r="BE206" s="383"/>
      <c r="BF206" s="387"/>
      <c r="BG206" s="383"/>
      <c r="BH206" s="383"/>
    </row>
    <row r="207" spans="2:60" s="385" customFormat="1" ht="35.25" customHeight="1">
      <c r="B207" s="377">
        <v>131</v>
      </c>
      <c r="C207" s="377" t="s">
        <v>95</v>
      </c>
      <c r="D207" s="378" t="s">
        <v>1127</v>
      </c>
      <c r="E207" s="619"/>
      <c r="F207" s="620"/>
      <c r="G207" s="620"/>
      <c r="H207" s="621"/>
      <c r="I207" s="379" t="s">
        <v>930</v>
      </c>
      <c r="J207" s="380" t="s">
        <v>697</v>
      </c>
      <c r="K207" s="381">
        <v>2</v>
      </c>
      <c r="L207" s="622"/>
      <c r="M207" s="623"/>
      <c r="N207" s="382">
        <f t="shared" si="9"/>
        <v>0</v>
      </c>
      <c r="O207" s="383"/>
      <c r="P207" s="384"/>
      <c r="S207" s="386"/>
      <c r="T207" s="386"/>
      <c r="U207" s="386"/>
      <c r="V207" s="386"/>
      <c r="AM207" s="383"/>
      <c r="AO207" s="383"/>
      <c r="AP207" s="383"/>
      <c r="AZ207" s="387"/>
      <c r="BA207" s="387"/>
      <c r="BB207" s="387"/>
      <c r="BC207" s="387"/>
      <c r="BD207" s="387"/>
      <c r="BE207" s="383"/>
      <c r="BF207" s="387"/>
      <c r="BG207" s="383"/>
      <c r="BH207" s="383"/>
    </row>
    <row r="208" spans="2:60" s="385" customFormat="1" ht="24.75" customHeight="1">
      <c r="B208" s="377">
        <v>132</v>
      </c>
      <c r="C208" s="377" t="s">
        <v>95</v>
      </c>
      <c r="D208" s="378" t="s">
        <v>1128</v>
      </c>
      <c r="E208" s="619" t="s">
        <v>1129</v>
      </c>
      <c r="F208" s="620"/>
      <c r="G208" s="620"/>
      <c r="H208" s="621"/>
      <c r="I208" s="379" t="s">
        <v>930</v>
      </c>
      <c r="J208" s="380" t="s">
        <v>697</v>
      </c>
      <c r="K208" s="381">
        <v>2</v>
      </c>
      <c r="L208" s="622"/>
      <c r="M208" s="623"/>
      <c r="N208" s="382">
        <f t="shared" si="9"/>
        <v>0</v>
      </c>
      <c r="O208" s="383"/>
      <c r="P208" s="384"/>
      <c r="S208" s="386"/>
      <c r="T208" s="386"/>
      <c r="U208" s="386"/>
      <c r="V208" s="386"/>
      <c r="AM208" s="383"/>
      <c r="AO208" s="383"/>
      <c r="AP208" s="383"/>
      <c r="AZ208" s="387"/>
      <c r="BA208" s="387"/>
      <c r="BB208" s="387"/>
      <c r="BC208" s="387"/>
      <c r="BD208" s="387"/>
      <c r="BE208" s="383"/>
      <c r="BF208" s="387"/>
      <c r="BG208" s="383"/>
      <c r="BH208" s="383"/>
    </row>
    <row r="209" spans="2:60" s="385" customFormat="1" ht="15.75" customHeight="1">
      <c r="B209" s="377">
        <v>133</v>
      </c>
      <c r="C209" s="377" t="s">
        <v>95</v>
      </c>
      <c r="D209" s="378" t="s">
        <v>1130</v>
      </c>
      <c r="E209" s="619"/>
      <c r="F209" s="620"/>
      <c r="G209" s="620"/>
      <c r="H209" s="621"/>
      <c r="I209" s="379" t="s">
        <v>930</v>
      </c>
      <c r="J209" s="380" t="s">
        <v>697</v>
      </c>
      <c r="K209" s="381">
        <v>2</v>
      </c>
      <c r="L209" s="622"/>
      <c r="M209" s="623"/>
      <c r="N209" s="382">
        <f t="shared" si="9"/>
        <v>0</v>
      </c>
      <c r="O209" s="383"/>
      <c r="P209" s="384"/>
      <c r="S209" s="386"/>
      <c r="T209" s="386"/>
      <c r="U209" s="386"/>
      <c r="V209" s="386"/>
      <c r="AM209" s="383"/>
      <c r="AO209" s="383"/>
      <c r="AP209" s="383"/>
      <c r="AZ209" s="387"/>
      <c r="BA209" s="387"/>
      <c r="BB209" s="387"/>
      <c r="BC209" s="387"/>
      <c r="BD209" s="387"/>
      <c r="BE209" s="383"/>
      <c r="BF209" s="387"/>
      <c r="BG209" s="383"/>
      <c r="BH209" s="383"/>
    </row>
    <row r="210" spans="2:60" s="385" customFormat="1" ht="15.75" customHeight="1">
      <c r="B210" s="377">
        <v>134</v>
      </c>
      <c r="C210" s="377" t="s">
        <v>95</v>
      </c>
      <c r="D210" s="378" t="s">
        <v>1131</v>
      </c>
      <c r="E210" s="619"/>
      <c r="F210" s="620"/>
      <c r="G210" s="620"/>
      <c r="H210" s="621"/>
      <c r="I210" s="379" t="s">
        <v>930</v>
      </c>
      <c r="J210" s="380" t="s">
        <v>697</v>
      </c>
      <c r="K210" s="381">
        <v>2</v>
      </c>
      <c r="L210" s="622"/>
      <c r="M210" s="623"/>
      <c r="N210" s="382">
        <f t="shared" si="9"/>
        <v>0</v>
      </c>
      <c r="O210" s="383"/>
      <c r="P210" s="384"/>
      <c r="S210" s="386"/>
      <c r="T210" s="386"/>
      <c r="U210" s="386"/>
      <c r="V210" s="386"/>
      <c r="AM210" s="383"/>
      <c r="AO210" s="383"/>
      <c r="AP210" s="383"/>
      <c r="AZ210" s="387"/>
      <c r="BA210" s="387"/>
      <c r="BB210" s="387"/>
      <c r="BC210" s="387"/>
      <c r="BD210" s="387"/>
      <c r="BE210" s="383"/>
      <c r="BF210" s="387"/>
      <c r="BG210" s="383"/>
      <c r="BH210" s="383"/>
    </row>
    <row r="211" spans="2:60" s="385" customFormat="1" ht="15.75" customHeight="1">
      <c r="B211" s="377">
        <v>135</v>
      </c>
      <c r="C211" s="377" t="s">
        <v>1056</v>
      </c>
      <c r="D211" s="378" t="s">
        <v>1132</v>
      </c>
      <c r="E211" s="619"/>
      <c r="F211" s="620"/>
      <c r="G211" s="620"/>
      <c r="H211" s="621"/>
      <c r="I211" s="379" t="s">
        <v>930</v>
      </c>
      <c r="J211" s="380" t="s">
        <v>697</v>
      </c>
      <c r="K211" s="381">
        <v>2</v>
      </c>
      <c r="L211" s="622"/>
      <c r="M211" s="623"/>
      <c r="N211" s="382">
        <f t="shared" si="9"/>
        <v>0</v>
      </c>
      <c r="O211" s="383"/>
      <c r="P211" s="384"/>
      <c r="S211" s="386"/>
      <c r="T211" s="386"/>
      <c r="U211" s="386"/>
      <c r="V211" s="386"/>
      <c r="AM211" s="383"/>
      <c r="AO211" s="383"/>
      <c r="AP211" s="383"/>
      <c r="AZ211" s="387"/>
      <c r="BA211" s="387"/>
      <c r="BB211" s="387"/>
      <c r="BC211" s="387"/>
      <c r="BD211" s="387"/>
      <c r="BE211" s="383"/>
      <c r="BF211" s="387"/>
      <c r="BG211" s="383"/>
      <c r="BH211" s="383"/>
    </row>
    <row r="212" spans="2:58" s="374" customFormat="1" ht="21" customHeight="1">
      <c r="B212" s="399" t="s">
        <v>1133</v>
      </c>
      <c r="C212" s="400"/>
      <c r="L212" s="410"/>
      <c r="M212" s="410"/>
      <c r="N212" s="373">
        <f>SUM(N213:N226)</f>
        <v>0</v>
      </c>
      <c r="R212" s="375" t="e">
        <f>SUM(#REF!)</f>
        <v>#REF!</v>
      </c>
      <c r="T212" s="375" t="e">
        <f>SUM(#REF!)</f>
        <v>#REF!</v>
      </c>
      <c r="V212" s="375" t="e">
        <f>SUM(#REF!)</f>
        <v>#REF!</v>
      </c>
      <c r="AM212" s="374" t="s">
        <v>81</v>
      </c>
      <c r="AO212" s="374" t="s">
        <v>74</v>
      </c>
      <c r="AP212" s="374" t="s">
        <v>81</v>
      </c>
      <c r="AT212" s="374" t="s">
        <v>78</v>
      </c>
      <c r="BF212" s="376" t="e">
        <f>SUM(#REF!)</f>
        <v>#REF!</v>
      </c>
    </row>
    <row r="213" spans="2:60" s="385" customFormat="1" ht="30" customHeight="1">
      <c r="B213" s="377">
        <v>136</v>
      </c>
      <c r="C213" s="377" t="s">
        <v>460</v>
      </c>
      <c r="D213" s="378" t="s">
        <v>1134</v>
      </c>
      <c r="E213" s="619"/>
      <c r="F213" s="620"/>
      <c r="G213" s="620"/>
      <c r="H213" s="621"/>
      <c r="I213" s="379" t="s">
        <v>930</v>
      </c>
      <c r="J213" s="380" t="s">
        <v>85</v>
      </c>
      <c r="K213" s="381">
        <v>450</v>
      </c>
      <c r="L213" s="622"/>
      <c r="M213" s="623"/>
      <c r="N213" s="382">
        <f aca="true" t="shared" si="10" ref="N213:N226">K213*L213</f>
        <v>0</v>
      </c>
      <c r="O213" s="383"/>
      <c r="P213" s="384"/>
      <c r="S213" s="386"/>
      <c r="T213" s="386"/>
      <c r="U213" s="386"/>
      <c r="V213" s="386"/>
      <c r="AM213" s="383"/>
      <c r="AO213" s="383"/>
      <c r="AP213" s="383"/>
      <c r="AZ213" s="387"/>
      <c r="BA213" s="387"/>
      <c r="BB213" s="387"/>
      <c r="BC213" s="387"/>
      <c r="BD213" s="387"/>
      <c r="BE213" s="383"/>
      <c r="BF213" s="387"/>
      <c r="BG213" s="383"/>
      <c r="BH213" s="383"/>
    </row>
    <row r="214" spans="2:60" s="385" customFormat="1" ht="30" customHeight="1">
      <c r="B214" s="377">
        <v>137</v>
      </c>
      <c r="C214" s="377" t="s">
        <v>460</v>
      </c>
      <c r="D214" s="378" t="s">
        <v>1135</v>
      </c>
      <c r="E214" s="619"/>
      <c r="F214" s="620"/>
      <c r="G214" s="620"/>
      <c r="H214" s="621"/>
      <c r="I214" s="379" t="s">
        <v>930</v>
      </c>
      <c r="J214" s="380" t="s">
        <v>85</v>
      </c>
      <c r="K214" s="381">
        <v>450</v>
      </c>
      <c r="L214" s="622"/>
      <c r="M214" s="623"/>
      <c r="N214" s="382">
        <f t="shared" si="10"/>
        <v>0</v>
      </c>
      <c r="O214" s="383"/>
      <c r="P214" s="384"/>
      <c r="S214" s="386"/>
      <c r="T214" s="386"/>
      <c r="U214" s="386"/>
      <c r="V214" s="386"/>
      <c r="AM214" s="383"/>
      <c r="AO214" s="383"/>
      <c r="AP214" s="383"/>
      <c r="AZ214" s="387"/>
      <c r="BA214" s="387"/>
      <c r="BB214" s="387"/>
      <c r="BC214" s="387"/>
      <c r="BD214" s="387"/>
      <c r="BE214" s="383"/>
      <c r="BF214" s="387"/>
      <c r="BG214" s="383"/>
      <c r="BH214" s="383"/>
    </row>
    <row r="215" spans="2:60" s="385" customFormat="1" ht="30" customHeight="1">
      <c r="B215" s="377">
        <v>138</v>
      </c>
      <c r="C215" s="377" t="s">
        <v>460</v>
      </c>
      <c r="D215" s="378" t="s">
        <v>1136</v>
      </c>
      <c r="E215" s="619"/>
      <c r="F215" s="620"/>
      <c r="G215" s="620"/>
      <c r="H215" s="621"/>
      <c r="I215" s="379" t="s">
        <v>930</v>
      </c>
      <c r="J215" s="380" t="s">
        <v>85</v>
      </c>
      <c r="K215" s="381">
        <v>450</v>
      </c>
      <c r="L215" s="622"/>
      <c r="M215" s="623"/>
      <c r="N215" s="382">
        <f t="shared" si="10"/>
        <v>0</v>
      </c>
      <c r="O215" s="383"/>
      <c r="P215" s="384"/>
      <c r="S215" s="386"/>
      <c r="T215" s="386"/>
      <c r="U215" s="386"/>
      <c r="V215" s="386"/>
      <c r="AM215" s="383"/>
      <c r="AO215" s="383"/>
      <c r="AP215" s="383"/>
      <c r="AZ215" s="387"/>
      <c r="BA215" s="387"/>
      <c r="BB215" s="387"/>
      <c r="BC215" s="387"/>
      <c r="BD215" s="387"/>
      <c r="BE215" s="383"/>
      <c r="BF215" s="387"/>
      <c r="BG215" s="383"/>
      <c r="BH215" s="383"/>
    </row>
    <row r="216" spans="2:60" s="385" customFormat="1" ht="15.75" customHeight="1">
      <c r="B216" s="377">
        <v>139</v>
      </c>
      <c r="C216" s="377" t="s">
        <v>460</v>
      </c>
      <c r="D216" s="378" t="s">
        <v>1137</v>
      </c>
      <c r="E216" s="619"/>
      <c r="F216" s="620"/>
      <c r="G216" s="620"/>
      <c r="H216" s="621"/>
      <c r="I216" s="379" t="s">
        <v>930</v>
      </c>
      <c r="J216" s="380" t="s">
        <v>486</v>
      </c>
      <c r="K216" s="381">
        <v>224</v>
      </c>
      <c r="L216" s="622"/>
      <c r="M216" s="623"/>
      <c r="N216" s="382">
        <f t="shared" si="10"/>
        <v>0</v>
      </c>
      <c r="O216" s="383"/>
      <c r="P216" s="384"/>
      <c r="S216" s="386"/>
      <c r="T216" s="386"/>
      <c r="U216" s="386"/>
      <c r="V216" s="386"/>
      <c r="AM216" s="383"/>
      <c r="AO216" s="383"/>
      <c r="AP216" s="383"/>
      <c r="AZ216" s="387"/>
      <c r="BA216" s="387"/>
      <c r="BB216" s="387"/>
      <c r="BC216" s="387"/>
      <c r="BD216" s="387"/>
      <c r="BE216" s="383"/>
      <c r="BF216" s="387"/>
      <c r="BG216" s="383"/>
      <c r="BH216" s="383"/>
    </row>
    <row r="217" spans="2:60" s="385" customFormat="1" ht="15.75" customHeight="1">
      <c r="B217" s="377">
        <v>140</v>
      </c>
      <c r="C217" s="377" t="s">
        <v>460</v>
      </c>
      <c r="D217" s="378" t="s">
        <v>1138</v>
      </c>
      <c r="E217" s="619"/>
      <c r="F217" s="620"/>
      <c r="G217" s="620"/>
      <c r="H217" s="621"/>
      <c r="I217" s="379" t="s">
        <v>930</v>
      </c>
      <c r="J217" s="380" t="s">
        <v>645</v>
      </c>
      <c r="K217" s="381">
        <v>5</v>
      </c>
      <c r="L217" s="622"/>
      <c r="M217" s="623"/>
      <c r="N217" s="382">
        <f t="shared" si="10"/>
        <v>0</v>
      </c>
      <c r="O217" s="383"/>
      <c r="P217" s="384"/>
      <c r="S217" s="386"/>
      <c r="T217" s="386"/>
      <c r="U217" s="386"/>
      <c r="V217" s="386"/>
      <c r="AM217" s="383"/>
      <c r="AO217" s="383"/>
      <c r="AP217" s="383"/>
      <c r="AZ217" s="387"/>
      <c r="BA217" s="387"/>
      <c r="BB217" s="387"/>
      <c r="BC217" s="387"/>
      <c r="BD217" s="387"/>
      <c r="BE217" s="383"/>
      <c r="BF217" s="387"/>
      <c r="BG217" s="383"/>
      <c r="BH217" s="383"/>
    </row>
    <row r="218" spans="2:60" s="385" customFormat="1" ht="28.5" customHeight="1">
      <c r="B218" s="377">
        <v>141</v>
      </c>
      <c r="C218" s="377" t="s">
        <v>460</v>
      </c>
      <c r="D218" s="401" t="s">
        <v>1139</v>
      </c>
      <c r="E218" s="619"/>
      <c r="F218" s="620"/>
      <c r="G218" s="620"/>
      <c r="H218" s="621"/>
      <c r="I218" s="379" t="s">
        <v>930</v>
      </c>
      <c r="J218" s="380" t="s">
        <v>486</v>
      </c>
      <c r="K218" s="381">
        <v>5</v>
      </c>
      <c r="L218" s="622"/>
      <c r="M218" s="623"/>
      <c r="N218" s="382">
        <f t="shared" si="10"/>
        <v>0</v>
      </c>
      <c r="O218" s="383"/>
      <c r="P218" s="384"/>
      <c r="S218" s="386"/>
      <c r="T218" s="386"/>
      <c r="U218" s="386"/>
      <c r="V218" s="386"/>
      <c r="AM218" s="383"/>
      <c r="AO218" s="383"/>
      <c r="AP218" s="383"/>
      <c r="AZ218" s="387"/>
      <c r="BA218" s="387"/>
      <c r="BB218" s="387"/>
      <c r="BC218" s="387"/>
      <c r="BD218" s="387"/>
      <c r="BE218" s="383"/>
      <c r="BF218" s="387"/>
      <c r="BG218" s="383"/>
      <c r="BH218" s="383"/>
    </row>
    <row r="219" spans="2:60" s="385" customFormat="1" ht="15.75" customHeight="1">
      <c r="B219" s="377">
        <v>142</v>
      </c>
      <c r="C219" s="377" t="s">
        <v>460</v>
      </c>
      <c r="D219" s="378" t="s">
        <v>1140</v>
      </c>
      <c r="E219" s="619"/>
      <c r="F219" s="620"/>
      <c r="G219" s="620"/>
      <c r="H219" s="621"/>
      <c r="I219" s="379" t="s">
        <v>930</v>
      </c>
      <c r="J219" s="380" t="s">
        <v>486</v>
      </c>
      <c r="K219" s="381">
        <v>5</v>
      </c>
      <c r="L219" s="622"/>
      <c r="M219" s="623"/>
      <c r="N219" s="382">
        <f t="shared" si="10"/>
        <v>0</v>
      </c>
      <c r="O219" s="383"/>
      <c r="P219" s="384"/>
      <c r="S219" s="386"/>
      <c r="T219" s="386"/>
      <c r="U219" s="386"/>
      <c r="V219" s="386"/>
      <c r="AM219" s="383"/>
      <c r="AO219" s="383"/>
      <c r="AP219" s="383"/>
      <c r="AZ219" s="387"/>
      <c r="BA219" s="387"/>
      <c r="BB219" s="387"/>
      <c r="BC219" s="387"/>
      <c r="BD219" s="387"/>
      <c r="BE219" s="383"/>
      <c r="BF219" s="387"/>
      <c r="BG219" s="383"/>
      <c r="BH219" s="383"/>
    </row>
    <row r="220" spans="2:60" s="385" customFormat="1" ht="15.75" customHeight="1">
      <c r="B220" s="377">
        <v>143</v>
      </c>
      <c r="C220" s="377" t="s">
        <v>460</v>
      </c>
      <c r="D220" s="378" t="s">
        <v>1141</v>
      </c>
      <c r="E220" s="619"/>
      <c r="F220" s="620"/>
      <c r="G220" s="620"/>
      <c r="H220" s="621"/>
      <c r="I220" s="379" t="s">
        <v>930</v>
      </c>
      <c r="J220" s="380" t="s">
        <v>486</v>
      </c>
      <c r="K220" s="381">
        <v>30</v>
      </c>
      <c r="L220" s="622"/>
      <c r="M220" s="623"/>
      <c r="N220" s="382">
        <f t="shared" si="10"/>
        <v>0</v>
      </c>
      <c r="O220" s="383"/>
      <c r="P220" s="384"/>
      <c r="S220" s="386"/>
      <c r="T220" s="386"/>
      <c r="U220" s="386"/>
      <c r="V220" s="386"/>
      <c r="AM220" s="383"/>
      <c r="AO220" s="383"/>
      <c r="AP220" s="383"/>
      <c r="AZ220" s="387"/>
      <c r="BA220" s="387"/>
      <c r="BB220" s="387"/>
      <c r="BC220" s="387"/>
      <c r="BD220" s="387"/>
      <c r="BE220" s="383"/>
      <c r="BF220" s="387"/>
      <c r="BG220" s="383"/>
      <c r="BH220" s="383"/>
    </row>
    <row r="221" spans="2:60" s="385" customFormat="1" ht="28.5" customHeight="1">
      <c r="B221" s="377">
        <v>144</v>
      </c>
      <c r="C221" s="377" t="s">
        <v>460</v>
      </c>
      <c r="D221" s="401" t="s">
        <v>1142</v>
      </c>
      <c r="E221" s="619"/>
      <c r="F221" s="620"/>
      <c r="G221" s="620"/>
      <c r="H221" s="621"/>
      <c r="I221" s="379" t="s">
        <v>930</v>
      </c>
      <c r="J221" s="380" t="s">
        <v>486</v>
      </c>
      <c r="K221" s="381">
        <v>50</v>
      </c>
      <c r="L221" s="622"/>
      <c r="M221" s="623"/>
      <c r="N221" s="382">
        <f t="shared" si="10"/>
        <v>0</v>
      </c>
      <c r="O221" s="383"/>
      <c r="P221" s="384"/>
      <c r="S221" s="386"/>
      <c r="T221" s="386"/>
      <c r="U221" s="386"/>
      <c r="V221" s="386"/>
      <c r="AM221" s="383"/>
      <c r="AO221" s="383"/>
      <c r="AP221" s="383"/>
      <c r="AZ221" s="387"/>
      <c r="BA221" s="387"/>
      <c r="BB221" s="387"/>
      <c r="BC221" s="387"/>
      <c r="BD221" s="387"/>
      <c r="BE221" s="383"/>
      <c r="BF221" s="387"/>
      <c r="BG221" s="383"/>
      <c r="BH221" s="383"/>
    </row>
    <row r="222" spans="2:60" s="385" customFormat="1" ht="15.75" customHeight="1">
      <c r="B222" s="377">
        <v>145</v>
      </c>
      <c r="C222" s="377" t="s">
        <v>460</v>
      </c>
      <c r="D222" s="378" t="s">
        <v>1143</v>
      </c>
      <c r="E222" s="619"/>
      <c r="F222" s="620"/>
      <c r="G222" s="620"/>
      <c r="H222" s="621"/>
      <c r="I222" s="379" t="s">
        <v>930</v>
      </c>
      <c r="J222" s="380" t="s">
        <v>1144</v>
      </c>
      <c r="K222" s="381">
        <v>160</v>
      </c>
      <c r="L222" s="622"/>
      <c r="M222" s="623"/>
      <c r="N222" s="382">
        <f t="shared" si="10"/>
        <v>0</v>
      </c>
      <c r="O222" s="383"/>
      <c r="P222" s="384"/>
      <c r="S222" s="386"/>
      <c r="T222" s="386"/>
      <c r="U222" s="386"/>
      <c r="V222" s="386"/>
      <c r="AM222" s="383"/>
      <c r="AO222" s="383"/>
      <c r="AP222" s="383"/>
      <c r="AZ222" s="387"/>
      <c r="BA222" s="387"/>
      <c r="BB222" s="387"/>
      <c r="BC222" s="387"/>
      <c r="BD222" s="387"/>
      <c r="BE222" s="383"/>
      <c r="BF222" s="387"/>
      <c r="BG222" s="383"/>
      <c r="BH222" s="383"/>
    </row>
    <row r="223" spans="2:60" s="385" customFormat="1" ht="15.75" customHeight="1">
      <c r="B223" s="377">
        <v>146</v>
      </c>
      <c r="C223" s="377" t="s">
        <v>460</v>
      </c>
      <c r="D223" s="378" t="s">
        <v>1145</v>
      </c>
      <c r="E223" s="619"/>
      <c r="F223" s="620"/>
      <c r="G223" s="620"/>
      <c r="H223" s="621"/>
      <c r="I223" s="379" t="s">
        <v>930</v>
      </c>
      <c r="J223" s="380" t="s">
        <v>85</v>
      </c>
      <c r="K223" s="381">
        <v>450</v>
      </c>
      <c r="L223" s="622"/>
      <c r="M223" s="623"/>
      <c r="N223" s="382">
        <f t="shared" si="10"/>
        <v>0</v>
      </c>
      <c r="O223" s="383"/>
      <c r="P223" s="384"/>
      <c r="S223" s="386"/>
      <c r="T223" s="386"/>
      <c r="U223" s="386"/>
      <c r="V223" s="386"/>
      <c r="AM223" s="383"/>
      <c r="AO223" s="383"/>
      <c r="AP223" s="383"/>
      <c r="AZ223" s="387"/>
      <c r="BA223" s="387"/>
      <c r="BB223" s="387"/>
      <c r="BC223" s="387"/>
      <c r="BD223" s="387"/>
      <c r="BE223" s="383"/>
      <c r="BF223" s="387"/>
      <c r="BG223" s="383"/>
      <c r="BH223" s="383"/>
    </row>
    <row r="224" spans="2:60" s="385" customFormat="1" ht="15.75" customHeight="1">
      <c r="B224" s="377">
        <v>147</v>
      </c>
      <c r="C224" s="377" t="s">
        <v>460</v>
      </c>
      <c r="D224" s="378" t="s">
        <v>974</v>
      </c>
      <c r="E224" s="619"/>
      <c r="F224" s="620"/>
      <c r="G224" s="620"/>
      <c r="H224" s="621"/>
      <c r="I224" s="379" t="s">
        <v>930</v>
      </c>
      <c r="J224" s="380" t="s">
        <v>85</v>
      </c>
      <c r="K224" s="381">
        <v>300</v>
      </c>
      <c r="L224" s="622"/>
      <c r="M224" s="623"/>
      <c r="N224" s="382">
        <f t="shared" si="10"/>
        <v>0</v>
      </c>
      <c r="O224" s="383"/>
      <c r="P224" s="384"/>
      <c r="S224" s="386"/>
      <c r="T224" s="386"/>
      <c r="U224" s="386"/>
      <c r="V224" s="386"/>
      <c r="AM224" s="383"/>
      <c r="AO224" s="383"/>
      <c r="AP224" s="383"/>
      <c r="AZ224" s="387"/>
      <c r="BA224" s="387"/>
      <c r="BB224" s="387"/>
      <c r="BC224" s="387"/>
      <c r="BD224" s="387"/>
      <c r="BE224" s="383"/>
      <c r="BF224" s="387"/>
      <c r="BG224" s="383"/>
      <c r="BH224" s="383"/>
    </row>
    <row r="225" spans="2:60" s="385" customFormat="1" ht="15.75" customHeight="1">
      <c r="B225" s="377">
        <v>148</v>
      </c>
      <c r="C225" s="377" t="s">
        <v>460</v>
      </c>
      <c r="D225" s="378" t="s">
        <v>1146</v>
      </c>
      <c r="E225" s="619"/>
      <c r="F225" s="620"/>
      <c r="G225" s="620"/>
      <c r="H225" s="621"/>
      <c r="I225" s="379" t="s">
        <v>930</v>
      </c>
      <c r="J225" s="380" t="s">
        <v>697</v>
      </c>
      <c r="K225" s="381">
        <v>1</v>
      </c>
      <c r="L225" s="622"/>
      <c r="M225" s="623"/>
      <c r="N225" s="382">
        <f t="shared" si="10"/>
        <v>0</v>
      </c>
      <c r="O225" s="383"/>
      <c r="P225" s="384"/>
      <c r="S225" s="386"/>
      <c r="T225" s="386"/>
      <c r="U225" s="386"/>
      <c r="V225" s="386"/>
      <c r="AM225" s="383"/>
      <c r="AO225" s="383"/>
      <c r="AP225" s="383"/>
      <c r="AZ225" s="387"/>
      <c r="BA225" s="387"/>
      <c r="BB225" s="387"/>
      <c r="BC225" s="387"/>
      <c r="BD225" s="387"/>
      <c r="BE225" s="383"/>
      <c r="BF225" s="387"/>
      <c r="BG225" s="383"/>
      <c r="BH225" s="383"/>
    </row>
    <row r="226" spans="2:60" s="385" customFormat="1" ht="15.75" customHeight="1">
      <c r="B226" s="377">
        <v>149</v>
      </c>
      <c r="C226" s="377" t="s">
        <v>460</v>
      </c>
      <c r="D226" s="378" t="s">
        <v>1147</v>
      </c>
      <c r="E226" s="619"/>
      <c r="F226" s="620"/>
      <c r="G226" s="620"/>
      <c r="H226" s="621"/>
      <c r="I226" s="379" t="s">
        <v>930</v>
      </c>
      <c r="J226" s="380" t="s">
        <v>697</v>
      </c>
      <c r="K226" s="381">
        <v>1</v>
      </c>
      <c r="L226" s="622"/>
      <c r="M226" s="623"/>
      <c r="N226" s="382">
        <f t="shared" si="10"/>
        <v>0</v>
      </c>
      <c r="O226" s="383"/>
      <c r="P226" s="384"/>
      <c r="S226" s="386"/>
      <c r="T226" s="386"/>
      <c r="U226" s="386"/>
      <c r="V226" s="386"/>
      <c r="AM226" s="383"/>
      <c r="AO226" s="383"/>
      <c r="AP226" s="383"/>
      <c r="AZ226" s="387"/>
      <c r="BA226" s="387"/>
      <c r="BB226" s="387"/>
      <c r="BC226" s="387"/>
      <c r="BD226" s="387"/>
      <c r="BE226" s="383"/>
      <c r="BF226" s="387"/>
      <c r="BG226" s="383"/>
      <c r="BH226" s="383"/>
    </row>
    <row r="227" spans="2:58" s="374" customFormat="1" ht="21" customHeight="1">
      <c r="B227" s="399" t="s">
        <v>1148</v>
      </c>
      <c r="C227" s="400"/>
      <c r="L227" s="410"/>
      <c r="M227" s="410"/>
      <c r="N227" s="373">
        <f>SUM(N228:N244)</f>
        <v>0</v>
      </c>
      <c r="R227" s="375" t="e">
        <f>SUM(#REF!)</f>
        <v>#REF!</v>
      </c>
      <c r="T227" s="375" t="e">
        <f>SUM(#REF!)</f>
        <v>#REF!</v>
      </c>
      <c r="V227" s="375" t="e">
        <f>SUM(#REF!)</f>
        <v>#REF!</v>
      </c>
      <c r="AM227" s="374" t="s">
        <v>81</v>
      </c>
      <c r="AO227" s="374" t="s">
        <v>74</v>
      </c>
      <c r="AP227" s="374" t="s">
        <v>81</v>
      </c>
      <c r="AT227" s="374" t="s">
        <v>78</v>
      </c>
      <c r="BF227" s="376" t="e">
        <f>SUM(#REF!)</f>
        <v>#REF!</v>
      </c>
    </row>
    <row r="228" spans="2:60" s="385" customFormat="1" ht="33" customHeight="1">
      <c r="B228" s="377">
        <v>150</v>
      </c>
      <c r="C228" s="377" t="s">
        <v>460</v>
      </c>
      <c r="D228" s="378" t="s">
        <v>1149</v>
      </c>
      <c r="E228" s="619" t="s">
        <v>1150</v>
      </c>
      <c r="F228" s="620"/>
      <c r="G228" s="620"/>
      <c r="H228" s="621"/>
      <c r="I228" s="379" t="s">
        <v>930</v>
      </c>
      <c r="J228" s="380" t="s">
        <v>697</v>
      </c>
      <c r="K228" s="381">
        <v>2</v>
      </c>
      <c r="L228" s="622"/>
      <c r="M228" s="623"/>
      <c r="N228" s="382">
        <f aca="true" t="shared" si="11" ref="N228:N243">K228*L228</f>
        <v>0</v>
      </c>
      <c r="O228" s="383"/>
      <c r="P228" s="384"/>
      <c r="S228" s="386"/>
      <c r="T228" s="386"/>
      <c r="U228" s="386"/>
      <c r="V228" s="386"/>
      <c r="AM228" s="383"/>
      <c r="AO228" s="383"/>
      <c r="AP228" s="383"/>
      <c r="AZ228" s="387"/>
      <c r="BA228" s="387"/>
      <c r="BB228" s="387"/>
      <c r="BC228" s="387"/>
      <c r="BD228" s="387"/>
      <c r="BE228" s="383"/>
      <c r="BF228" s="387"/>
      <c r="BG228" s="383"/>
      <c r="BH228" s="383"/>
    </row>
    <row r="229" spans="2:60" s="385" customFormat="1" ht="15.75" customHeight="1">
      <c r="B229" s="377">
        <v>151</v>
      </c>
      <c r="C229" s="377" t="s">
        <v>460</v>
      </c>
      <c r="D229" s="378" t="s">
        <v>1151</v>
      </c>
      <c r="E229" s="619" t="s">
        <v>1152</v>
      </c>
      <c r="F229" s="620"/>
      <c r="G229" s="620"/>
      <c r="H229" s="621"/>
      <c r="I229" s="379" t="s">
        <v>930</v>
      </c>
      <c r="J229" s="380" t="s">
        <v>697</v>
      </c>
      <c r="K229" s="381">
        <v>1</v>
      </c>
      <c r="L229" s="622"/>
      <c r="M229" s="623"/>
      <c r="N229" s="382">
        <f t="shared" si="11"/>
        <v>0</v>
      </c>
      <c r="O229" s="383"/>
      <c r="P229" s="384"/>
      <c r="S229" s="386"/>
      <c r="T229" s="386"/>
      <c r="U229" s="386"/>
      <c r="V229" s="386"/>
      <c r="AM229" s="383"/>
      <c r="AO229" s="383"/>
      <c r="AP229" s="383"/>
      <c r="AZ229" s="387"/>
      <c r="BA229" s="387"/>
      <c r="BB229" s="387"/>
      <c r="BC229" s="387"/>
      <c r="BD229" s="387"/>
      <c r="BE229" s="383"/>
      <c r="BF229" s="387"/>
      <c r="BG229" s="383"/>
      <c r="BH229" s="383"/>
    </row>
    <row r="230" spans="2:60" s="385" customFormat="1" ht="33" customHeight="1">
      <c r="B230" s="377">
        <v>152</v>
      </c>
      <c r="C230" s="377" t="s">
        <v>460</v>
      </c>
      <c r="D230" s="378" t="s">
        <v>1153</v>
      </c>
      <c r="E230" s="619" t="s">
        <v>1154</v>
      </c>
      <c r="F230" s="620"/>
      <c r="G230" s="620"/>
      <c r="H230" s="621"/>
      <c r="I230" s="379" t="s">
        <v>930</v>
      </c>
      <c r="J230" s="380" t="s">
        <v>697</v>
      </c>
      <c r="K230" s="381">
        <v>1</v>
      </c>
      <c r="L230" s="622"/>
      <c r="M230" s="623"/>
      <c r="N230" s="382">
        <f t="shared" si="11"/>
        <v>0</v>
      </c>
      <c r="O230" s="383"/>
      <c r="P230" s="384"/>
      <c r="S230" s="386"/>
      <c r="T230" s="386"/>
      <c r="U230" s="386"/>
      <c r="V230" s="386"/>
      <c r="AM230" s="383"/>
      <c r="AO230" s="383"/>
      <c r="AP230" s="383"/>
      <c r="AZ230" s="387"/>
      <c r="BA230" s="387"/>
      <c r="BB230" s="387"/>
      <c r="BC230" s="387"/>
      <c r="BD230" s="387"/>
      <c r="BE230" s="383"/>
      <c r="BF230" s="387"/>
      <c r="BG230" s="383"/>
      <c r="BH230" s="383"/>
    </row>
    <row r="231" spans="2:60" s="385" customFormat="1" ht="33" customHeight="1">
      <c r="B231" s="377">
        <v>153</v>
      </c>
      <c r="C231" s="377" t="s">
        <v>460</v>
      </c>
      <c r="D231" s="378" t="s">
        <v>1155</v>
      </c>
      <c r="E231" s="619" t="s">
        <v>1156</v>
      </c>
      <c r="F231" s="620"/>
      <c r="G231" s="620"/>
      <c r="H231" s="621"/>
      <c r="I231" s="379" t="s">
        <v>930</v>
      </c>
      <c r="J231" s="380" t="s">
        <v>697</v>
      </c>
      <c r="K231" s="381">
        <v>1</v>
      </c>
      <c r="L231" s="622"/>
      <c r="M231" s="623"/>
      <c r="N231" s="382">
        <f t="shared" si="11"/>
        <v>0</v>
      </c>
      <c r="O231" s="383"/>
      <c r="P231" s="384"/>
      <c r="S231" s="386"/>
      <c r="T231" s="386"/>
      <c r="U231" s="386"/>
      <c r="V231" s="386"/>
      <c r="AM231" s="383"/>
      <c r="AO231" s="383"/>
      <c r="AP231" s="383"/>
      <c r="AZ231" s="387"/>
      <c r="BA231" s="387"/>
      <c r="BB231" s="387"/>
      <c r="BC231" s="387"/>
      <c r="BD231" s="387"/>
      <c r="BE231" s="383"/>
      <c r="BF231" s="387"/>
      <c r="BG231" s="383"/>
      <c r="BH231" s="383"/>
    </row>
    <row r="232" spans="2:60" s="385" customFormat="1" ht="15.75" customHeight="1">
      <c r="B232" s="377">
        <v>154</v>
      </c>
      <c r="C232" s="377" t="s">
        <v>460</v>
      </c>
      <c r="D232" s="378" t="s">
        <v>1157</v>
      </c>
      <c r="E232" s="619"/>
      <c r="F232" s="620"/>
      <c r="G232" s="620"/>
      <c r="H232" s="621"/>
      <c r="I232" s="379" t="s">
        <v>930</v>
      </c>
      <c r="J232" s="380" t="s">
        <v>697</v>
      </c>
      <c r="K232" s="381">
        <v>1</v>
      </c>
      <c r="L232" s="622"/>
      <c r="M232" s="623"/>
      <c r="N232" s="382">
        <f t="shared" si="11"/>
        <v>0</v>
      </c>
      <c r="O232" s="383"/>
      <c r="P232" s="384"/>
      <c r="S232" s="386"/>
      <c r="T232" s="386"/>
      <c r="U232" s="386"/>
      <c r="V232" s="386"/>
      <c r="AM232" s="383"/>
      <c r="AO232" s="383"/>
      <c r="AP232" s="383"/>
      <c r="AZ232" s="387"/>
      <c r="BA232" s="387"/>
      <c r="BB232" s="387"/>
      <c r="BC232" s="387"/>
      <c r="BD232" s="387"/>
      <c r="BE232" s="383"/>
      <c r="BF232" s="387"/>
      <c r="BG232" s="383"/>
      <c r="BH232" s="383"/>
    </row>
    <row r="233" spans="2:60" s="385" customFormat="1" ht="15.75" customHeight="1">
      <c r="B233" s="377">
        <v>155</v>
      </c>
      <c r="C233" s="377" t="s">
        <v>460</v>
      </c>
      <c r="D233" s="378" t="s">
        <v>1158</v>
      </c>
      <c r="E233" s="619"/>
      <c r="F233" s="620"/>
      <c r="G233" s="620"/>
      <c r="H233" s="621"/>
      <c r="I233" s="379" t="s">
        <v>930</v>
      </c>
      <c r="J233" s="380" t="s">
        <v>697</v>
      </c>
      <c r="K233" s="381">
        <v>1</v>
      </c>
      <c r="L233" s="622"/>
      <c r="M233" s="623"/>
      <c r="N233" s="382">
        <f t="shared" si="11"/>
        <v>0</v>
      </c>
      <c r="O233" s="383"/>
      <c r="P233" s="384"/>
      <c r="S233" s="386"/>
      <c r="T233" s="386"/>
      <c r="U233" s="386"/>
      <c r="V233" s="386"/>
      <c r="AM233" s="383"/>
      <c r="AO233" s="383"/>
      <c r="AP233" s="383"/>
      <c r="AZ233" s="387"/>
      <c r="BA233" s="387"/>
      <c r="BB233" s="387"/>
      <c r="BC233" s="387"/>
      <c r="BD233" s="387"/>
      <c r="BE233" s="383"/>
      <c r="BF233" s="387"/>
      <c r="BG233" s="383"/>
      <c r="BH233" s="383"/>
    </row>
    <row r="234" spans="2:60" s="385" customFormat="1" ht="33" customHeight="1">
      <c r="B234" s="377">
        <v>156</v>
      </c>
      <c r="C234" s="377" t="s">
        <v>460</v>
      </c>
      <c r="D234" s="378" t="s">
        <v>1159</v>
      </c>
      <c r="E234" s="619"/>
      <c r="F234" s="620"/>
      <c r="G234" s="620"/>
      <c r="H234" s="621"/>
      <c r="I234" s="379" t="s">
        <v>930</v>
      </c>
      <c r="J234" s="380" t="s">
        <v>697</v>
      </c>
      <c r="K234" s="381">
        <v>1</v>
      </c>
      <c r="L234" s="622"/>
      <c r="M234" s="623"/>
      <c r="N234" s="382">
        <f t="shared" si="11"/>
        <v>0</v>
      </c>
      <c r="O234" s="383"/>
      <c r="P234" s="384"/>
      <c r="S234" s="386"/>
      <c r="T234" s="386"/>
      <c r="U234" s="386"/>
      <c r="V234" s="386"/>
      <c r="AM234" s="383"/>
      <c r="AO234" s="383"/>
      <c r="AP234" s="383"/>
      <c r="AZ234" s="387"/>
      <c r="BA234" s="387"/>
      <c r="BB234" s="387"/>
      <c r="BC234" s="387"/>
      <c r="BD234" s="387"/>
      <c r="BE234" s="383"/>
      <c r="BF234" s="387"/>
      <c r="BG234" s="383"/>
      <c r="BH234" s="383"/>
    </row>
    <row r="235" spans="2:60" s="385" customFormat="1" ht="33" customHeight="1">
      <c r="B235" s="377">
        <v>157</v>
      </c>
      <c r="C235" s="377" t="s">
        <v>460</v>
      </c>
      <c r="D235" s="378" t="s">
        <v>1160</v>
      </c>
      <c r="E235" s="619"/>
      <c r="F235" s="620"/>
      <c r="G235" s="620"/>
      <c r="H235" s="621"/>
      <c r="I235" s="379" t="s">
        <v>930</v>
      </c>
      <c r="J235" s="380" t="s">
        <v>697</v>
      </c>
      <c r="K235" s="381">
        <v>1</v>
      </c>
      <c r="L235" s="622"/>
      <c r="M235" s="623"/>
      <c r="N235" s="382">
        <f t="shared" si="11"/>
        <v>0</v>
      </c>
      <c r="O235" s="383"/>
      <c r="P235" s="384"/>
      <c r="S235" s="386"/>
      <c r="T235" s="386"/>
      <c r="U235" s="386"/>
      <c r="V235" s="386"/>
      <c r="AM235" s="383"/>
      <c r="AO235" s="383"/>
      <c r="AP235" s="383"/>
      <c r="AZ235" s="387"/>
      <c r="BA235" s="387"/>
      <c r="BB235" s="387"/>
      <c r="BC235" s="387"/>
      <c r="BD235" s="387"/>
      <c r="BE235" s="383"/>
      <c r="BF235" s="387"/>
      <c r="BG235" s="383"/>
      <c r="BH235" s="383"/>
    </row>
    <row r="236" spans="2:60" s="385" customFormat="1" ht="36" customHeight="1">
      <c r="B236" s="377">
        <v>158</v>
      </c>
      <c r="C236" s="377" t="s">
        <v>460</v>
      </c>
      <c r="D236" s="378" t="s">
        <v>1161</v>
      </c>
      <c r="E236" s="619" t="s">
        <v>1162</v>
      </c>
      <c r="F236" s="620"/>
      <c r="G236" s="620"/>
      <c r="H236" s="621"/>
      <c r="I236" s="379" t="s">
        <v>930</v>
      </c>
      <c r="J236" s="380" t="s">
        <v>697</v>
      </c>
      <c r="K236" s="381">
        <v>1</v>
      </c>
      <c r="L236" s="622"/>
      <c r="M236" s="623"/>
      <c r="N236" s="382">
        <f t="shared" si="11"/>
        <v>0</v>
      </c>
      <c r="O236" s="383"/>
      <c r="P236" s="384"/>
      <c r="S236" s="386"/>
      <c r="T236" s="386"/>
      <c r="U236" s="386"/>
      <c r="V236" s="386"/>
      <c r="AM236" s="383"/>
      <c r="AO236" s="383"/>
      <c r="AP236" s="383"/>
      <c r="AZ236" s="387"/>
      <c r="BA236" s="387"/>
      <c r="BB236" s="387"/>
      <c r="BC236" s="387"/>
      <c r="BD236" s="387"/>
      <c r="BE236" s="383"/>
      <c r="BF236" s="387"/>
      <c r="BG236" s="383"/>
      <c r="BH236" s="383"/>
    </row>
    <row r="237" spans="2:60" s="385" customFormat="1" ht="25.5" customHeight="1">
      <c r="B237" s="377">
        <v>159</v>
      </c>
      <c r="C237" s="377" t="s">
        <v>460</v>
      </c>
      <c r="D237" s="378" t="s">
        <v>1163</v>
      </c>
      <c r="E237" s="619"/>
      <c r="F237" s="620"/>
      <c r="G237" s="620"/>
      <c r="H237" s="621"/>
      <c r="I237" s="379" t="s">
        <v>930</v>
      </c>
      <c r="J237" s="380" t="s">
        <v>697</v>
      </c>
      <c r="K237" s="381">
        <v>1</v>
      </c>
      <c r="L237" s="622"/>
      <c r="M237" s="623"/>
      <c r="N237" s="382">
        <f t="shared" si="11"/>
        <v>0</v>
      </c>
      <c r="O237" s="383"/>
      <c r="P237" s="384"/>
      <c r="S237" s="386"/>
      <c r="T237" s="386"/>
      <c r="U237" s="386"/>
      <c r="V237" s="386"/>
      <c r="AM237" s="383"/>
      <c r="AO237" s="383"/>
      <c r="AP237" s="383"/>
      <c r="AZ237" s="387"/>
      <c r="BA237" s="387"/>
      <c r="BB237" s="387"/>
      <c r="BC237" s="387"/>
      <c r="BD237" s="387"/>
      <c r="BE237" s="383"/>
      <c r="BF237" s="387"/>
      <c r="BG237" s="383"/>
      <c r="BH237" s="383"/>
    </row>
    <row r="238" spans="2:60" s="385" customFormat="1" ht="29.25" customHeight="1">
      <c r="B238" s="377">
        <v>160</v>
      </c>
      <c r="C238" s="377" t="s">
        <v>460</v>
      </c>
      <c r="D238" s="378" t="s">
        <v>1164</v>
      </c>
      <c r="E238" s="619"/>
      <c r="F238" s="620"/>
      <c r="G238" s="620"/>
      <c r="H238" s="621"/>
      <c r="I238" s="379" t="s">
        <v>930</v>
      </c>
      <c r="J238" s="380" t="s">
        <v>697</v>
      </c>
      <c r="K238" s="381">
        <v>1</v>
      </c>
      <c r="L238" s="622"/>
      <c r="M238" s="623"/>
      <c r="N238" s="382">
        <f t="shared" si="11"/>
        <v>0</v>
      </c>
      <c r="O238" s="383"/>
      <c r="P238" s="384"/>
      <c r="S238" s="386"/>
      <c r="T238" s="386"/>
      <c r="U238" s="386"/>
      <c r="V238" s="386"/>
      <c r="AM238" s="383"/>
      <c r="AO238" s="383"/>
      <c r="AP238" s="383"/>
      <c r="AZ238" s="387"/>
      <c r="BA238" s="387"/>
      <c r="BB238" s="387"/>
      <c r="BC238" s="387"/>
      <c r="BD238" s="387"/>
      <c r="BE238" s="383"/>
      <c r="BF238" s="387"/>
      <c r="BG238" s="383"/>
      <c r="BH238" s="383"/>
    </row>
    <row r="239" spans="2:60" s="385" customFormat="1" ht="36" customHeight="1">
      <c r="B239" s="377">
        <v>161</v>
      </c>
      <c r="C239" s="377" t="s">
        <v>460</v>
      </c>
      <c r="D239" s="378" t="s">
        <v>1165</v>
      </c>
      <c r="E239" s="619"/>
      <c r="F239" s="620"/>
      <c r="G239" s="620"/>
      <c r="H239" s="621"/>
      <c r="I239" s="379" t="s">
        <v>930</v>
      </c>
      <c r="J239" s="380" t="s">
        <v>697</v>
      </c>
      <c r="K239" s="381">
        <v>1</v>
      </c>
      <c r="L239" s="622"/>
      <c r="M239" s="623"/>
      <c r="N239" s="382">
        <f t="shared" si="11"/>
        <v>0</v>
      </c>
      <c r="O239" s="383"/>
      <c r="P239" s="384"/>
      <c r="S239" s="386"/>
      <c r="T239" s="386"/>
      <c r="U239" s="386"/>
      <c r="V239" s="386"/>
      <c r="AM239" s="383"/>
      <c r="AO239" s="383"/>
      <c r="AP239" s="383"/>
      <c r="AZ239" s="387"/>
      <c r="BA239" s="387"/>
      <c r="BB239" s="387"/>
      <c r="BC239" s="387"/>
      <c r="BD239" s="387"/>
      <c r="BE239" s="383"/>
      <c r="BF239" s="387"/>
      <c r="BG239" s="383"/>
      <c r="BH239" s="383"/>
    </row>
    <row r="240" spans="2:60" s="385" customFormat="1" ht="28.5" customHeight="1">
      <c r="B240" s="377">
        <v>162</v>
      </c>
      <c r="C240" s="377" t="s">
        <v>460</v>
      </c>
      <c r="D240" s="378" t="s">
        <v>1166</v>
      </c>
      <c r="E240" s="619"/>
      <c r="F240" s="620"/>
      <c r="G240" s="620"/>
      <c r="H240" s="621"/>
      <c r="I240" s="379" t="s">
        <v>930</v>
      </c>
      <c r="J240" s="380" t="s">
        <v>645</v>
      </c>
      <c r="K240" s="381">
        <v>7</v>
      </c>
      <c r="L240" s="622"/>
      <c r="M240" s="623"/>
      <c r="N240" s="382">
        <f t="shared" si="11"/>
        <v>0</v>
      </c>
      <c r="O240" s="383"/>
      <c r="P240" s="384"/>
      <c r="S240" s="386"/>
      <c r="T240" s="386"/>
      <c r="U240" s="386"/>
      <c r="V240" s="386"/>
      <c r="AM240" s="383"/>
      <c r="AO240" s="383"/>
      <c r="AP240" s="383"/>
      <c r="AZ240" s="387"/>
      <c r="BA240" s="387"/>
      <c r="BB240" s="387"/>
      <c r="BC240" s="387"/>
      <c r="BD240" s="387"/>
      <c r="BE240" s="383"/>
      <c r="BF240" s="387"/>
      <c r="BG240" s="383"/>
      <c r="BH240" s="383"/>
    </row>
    <row r="241" spans="2:60" s="385" customFormat="1" ht="15.75" customHeight="1">
      <c r="B241" s="377">
        <v>163</v>
      </c>
      <c r="C241" s="377" t="s">
        <v>460</v>
      </c>
      <c r="D241" s="378" t="s">
        <v>1167</v>
      </c>
      <c r="E241" s="619"/>
      <c r="F241" s="620"/>
      <c r="G241" s="620"/>
      <c r="H241" s="621"/>
      <c r="I241" s="379" t="s">
        <v>930</v>
      </c>
      <c r="J241" s="380" t="s">
        <v>645</v>
      </c>
      <c r="K241" s="381">
        <v>7</v>
      </c>
      <c r="L241" s="622"/>
      <c r="M241" s="623"/>
      <c r="N241" s="382">
        <f t="shared" si="11"/>
        <v>0</v>
      </c>
      <c r="O241" s="383"/>
      <c r="P241" s="384"/>
      <c r="S241" s="386"/>
      <c r="T241" s="386"/>
      <c r="U241" s="386"/>
      <c r="V241" s="386"/>
      <c r="AM241" s="383"/>
      <c r="AO241" s="383"/>
      <c r="AP241" s="383"/>
      <c r="AZ241" s="387"/>
      <c r="BA241" s="387"/>
      <c r="BB241" s="387"/>
      <c r="BC241" s="387"/>
      <c r="BD241" s="387"/>
      <c r="BE241" s="383"/>
      <c r="BF241" s="387"/>
      <c r="BG241" s="383"/>
      <c r="BH241" s="383"/>
    </row>
    <row r="242" spans="2:60" s="385" customFormat="1" ht="36" customHeight="1">
      <c r="B242" s="377">
        <v>164</v>
      </c>
      <c r="C242" s="377" t="s">
        <v>460</v>
      </c>
      <c r="D242" s="378" t="s">
        <v>1168</v>
      </c>
      <c r="E242" s="619" t="s">
        <v>1169</v>
      </c>
      <c r="F242" s="620"/>
      <c r="G242" s="620"/>
      <c r="H242" s="621"/>
      <c r="I242" s="379" t="s">
        <v>930</v>
      </c>
      <c r="J242" s="380" t="s">
        <v>697</v>
      </c>
      <c r="K242" s="381">
        <v>1</v>
      </c>
      <c r="L242" s="622"/>
      <c r="M242" s="623"/>
      <c r="N242" s="382">
        <f t="shared" si="11"/>
        <v>0</v>
      </c>
      <c r="O242" s="383"/>
      <c r="P242" s="384"/>
      <c r="S242" s="386"/>
      <c r="T242" s="386"/>
      <c r="U242" s="386"/>
      <c r="V242" s="386"/>
      <c r="AM242" s="383"/>
      <c r="AO242" s="383"/>
      <c r="AP242" s="383"/>
      <c r="AZ242" s="387"/>
      <c r="BA242" s="387"/>
      <c r="BB242" s="387"/>
      <c r="BC242" s="387"/>
      <c r="BD242" s="387"/>
      <c r="BE242" s="383"/>
      <c r="BF242" s="387"/>
      <c r="BG242" s="383"/>
      <c r="BH242" s="383"/>
    </row>
    <row r="243" spans="2:60" s="385" customFormat="1" ht="29.25" customHeight="1">
      <c r="B243" s="377">
        <v>165</v>
      </c>
      <c r="C243" s="377" t="s">
        <v>460</v>
      </c>
      <c r="D243" s="378" t="s">
        <v>1170</v>
      </c>
      <c r="E243" s="619" t="s">
        <v>1171</v>
      </c>
      <c r="F243" s="620"/>
      <c r="G243" s="620"/>
      <c r="H243" s="621"/>
      <c r="I243" s="379" t="s">
        <v>930</v>
      </c>
      <c r="J243" s="380" t="s">
        <v>697</v>
      </c>
      <c r="K243" s="381">
        <v>14</v>
      </c>
      <c r="L243" s="622"/>
      <c r="M243" s="623"/>
      <c r="N243" s="382">
        <f t="shared" si="11"/>
        <v>0</v>
      </c>
      <c r="O243" s="383"/>
      <c r="P243" s="384"/>
      <c r="S243" s="386"/>
      <c r="T243" s="386"/>
      <c r="U243" s="386"/>
      <c r="V243" s="386"/>
      <c r="AM243" s="383"/>
      <c r="AO243" s="383"/>
      <c r="AP243" s="383"/>
      <c r="AZ243" s="387"/>
      <c r="BA243" s="387"/>
      <c r="BB243" s="387"/>
      <c r="BC243" s="387"/>
      <c r="BD243" s="387"/>
      <c r="BE243" s="383"/>
      <c r="BF243" s="387"/>
      <c r="BG243" s="383"/>
      <c r="BH243" s="383"/>
    </row>
    <row r="244" spans="2:60" s="385" customFormat="1" ht="29.25" customHeight="1">
      <c r="B244" s="377">
        <v>166</v>
      </c>
      <c r="C244" s="377" t="s">
        <v>460</v>
      </c>
      <c r="D244" s="378" t="s">
        <v>1172</v>
      </c>
      <c r="E244" s="619" t="s">
        <v>1171</v>
      </c>
      <c r="F244" s="620"/>
      <c r="G244" s="620"/>
      <c r="H244" s="621"/>
      <c r="I244" s="379" t="s">
        <v>930</v>
      </c>
      <c r="J244" s="380" t="s">
        <v>697</v>
      </c>
      <c r="K244" s="381">
        <v>2</v>
      </c>
      <c r="L244" s="622"/>
      <c r="M244" s="623"/>
      <c r="N244" s="382">
        <f>K244*L244</f>
        <v>0</v>
      </c>
      <c r="O244" s="383"/>
      <c r="P244" s="384"/>
      <c r="S244" s="386"/>
      <c r="T244" s="386"/>
      <c r="U244" s="386"/>
      <c r="V244" s="386"/>
      <c r="AM244" s="383"/>
      <c r="AO244" s="383"/>
      <c r="AP244" s="383"/>
      <c r="AZ244" s="387"/>
      <c r="BA244" s="387"/>
      <c r="BB244" s="387"/>
      <c r="BC244" s="387"/>
      <c r="BD244" s="387"/>
      <c r="BE244" s="383"/>
      <c r="BF244" s="387"/>
      <c r="BG244" s="383"/>
      <c r="BH244" s="383"/>
    </row>
    <row r="246" ht="14.25" customHeight="1">
      <c r="B246" s="402" t="s">
        <v>1173</v>
      </c>
    </row>
    <row r="247" ht="14.25" customHeight="1">
      <c r="B247" s="402" t="s">
        <v>1174</v>
      </c>
    </row>
    <row r="248" ht="14.25" customHeight="1">
      <c r="B248" s="402" t="s">
        <v>1175</v>
      </c>
    </row>
  </sheetData>
  <sheetProtection password="E6CB" sheet="1"/>
  <mergeCells count="348">
    <mergeCell ref="B1:N1"/>
    <mergeCell ref="D10:N10"/>
    <mergeCell ref="M12:N12"/>
    <mergeCell ref="B18:N18"/>
    <mergeCell ref="B48:N48"/>
    <mergeCell ref="M55:N55"/>
    <mergeCell ref="E58:H58"/>
    <mergeCell ref="L58:M58"/>
    <mergeCell ref="E60:H60"/>
    <mergeCell ref="L60:M60"/>
    <mergeCell ref="E61:H61"/>
    <mergeCell ref="L61:M61"/>
    <mergeCell ref="E62:H62"/>
    <mergeCell ref="L62:M62"/>
    <mergeCell ref="E63:H63"/>
    <mergeCell ref="L63:M63"/>
    <mergeCell ref="E64:H64"/>
    <mergeCell ref="L64:M64"/>
    <mergeCell ref="E65:H65"/>
    <mergeCell ref="L65:M65"/>
    <mergeCell ref="E66:H66"/>
    <mergeCell ref="L66:M66"/>
    <mergeCell ref="E67:H67"/>
    <mergeCell ref="L67:M67"/>
    <mergeCell ref="E68:H68"/>
    <mergeCell ref="L68:M68"/>
    <mergeCell ref="E69:H69"/>
    <mergeCell ref="L69:M69"/>
    <mergeCell ref="E70:H70"/>
    <mergeCell ref="L70:M70"/>
    <mergeCell ref="E71:H71"/>
    <mergeCell ref="L71:M71"/>
    <mergeCell ref="E72:H72"/>
    <mergeCell ref="L72:M72"/>
    <mergeCell ref="E73:H73"/>
    <mergeCell ref="L73:M73"/>
    <mergeCell ref="E74:H74"/>
    <mergeCell ref="L74:M74"/>
    <mergeCell ref="E75:H75"/>
    <mergeCell ref="L75:M75"/>
    <mergeCell ref="E77:H77"/>
    <mergeCell ref="L77:M77"/>
    <mergeCell ref="E78:H78"/>
    <mergeCell ref="L78:M78"/>
    <mergeCell ref="E79:H79"/>
    <mergeCell ref="L79:M79"/>
    <mergeCell ref="E80:H80"/>
    <mergeCell ref="L80:M80"/>
    <mergeCell ref="E81:H81"/>
    <mergeCell ref="L81:M81"/>
    <mergeCell ref="E82:H82"/>
    <mergeCell ref="L82:M82"/>
    <mergeCell ref="E83:H83"/>
    <mergeCell ref="L83:M83"/>
    <mergeCell ref="E84:H84"/>
    <mergeCell ref="L84:M84"/>
    <mergeCell ref="E85:H85"/>
    <mergeCell ref="L85:M85"/>
    <mergeCell ref="E86:H86"/>
    <mergeCell ref="L86:M86"/>
    <mergeCell ref="E87:H87"/>
    <mergeCell ref="L87:M87"/>
    <mergeCell ref="E88:H88"/>
    <mergeCell ref="L88:M88"/>
    <mergeCell ref="E89:H89"/>
    <mergeCell ref="L89:M89"/>
    <mergeCell ref="E90:H90"/>
    <mergeCell ref="L90:M90"/>
    <mergeCell ref="E92:H92"/>
    <mergeCell ref="L92:M92"/>
    <mergeCell ref="E93:H93"/>
    <mergeCell ref="L93:M93"/>
    <mergeCell ref="E94:H94"/>
    <mergeCell ref="L94:M94"/>
    <mergeCell ref="E95:H95"/>
    <mergeCell ref="L95:M95"/>
    <mergeCell ref="E96:H96"/>
    <mergeCell ref="L96:M96"/>
    <mergeCell ref="E97:H97"/>
    <mergeCell ref="L97:M97"/>
    <mergeCell ref="E98:H98"/>
    <mergeCell ref="L98:M98"/>
    <mergeCell ref="E99:H99"/>
    <mergeCell ref="L99:M99"/>
    <mergeCell ref="E100:H100"/>
    <mergeCell ref="L100:M100"/>
    <mergeCell ref="E101:H101"/>
    <mergeCell ref="L101:M101"/>
    <mergeCell ref="E102:H102"/>
    <mergeCell ref="L102:M102"/>
    <mergeCell ref="E103:H103"/>
    <mergeCell ref="L103:M103"/>
    <mergeCell ref="E104:H104"/>
    <mergeCell ref="L104:M104"/>
    <mergeCell ref="E105:H105"/>
    <mergeCell ref="L105:M105"/>
    <mergeCell ref="E106:H106"/>
    <mergeCell ref="L106:M106"/>
    <mergeCell ref="E108:H108"/>
    <mergeCell ref="L108:M108"/>
    <mergeCell ref="E109:H109"/>
    <mergeCell ref="L109:M109"/>
    <mergeCell ref="E110:H110"/>
    <mergeCell ref="L110:M110"/>
    <mergeCell ref="E111:H111"/>
    <mergeCell ref="L111:M111"/>
    <mergeCell ref="E112:H112"/>
    <mergeCell ref="L112:M112"/>
    <mergeCell ref="E114:H114"/>
    <mergeCell ref="L114:M114"/>
    <mergeCell ref="E115:H115"/>
    <mergeCell ref="L115:M115"/>
    <mergeCell ref="E116:H116"/>
    <mergeCell ref="L116:M116"/>
    <mergeCell ref="E117:H117"/>
    <mergeCell ref="L117:M117"/>
    <mergeCell ref="E118:H118"/>
    <mergeCell ref="L118:M118"/>
    <mergeCell ref="E119:H119"/>
    <mergeCell ref="L119:M119"/>
    <mergeCell ref="E120:H120"/>
    <mergeCell ref="L120:M120"/>
    <mergeCell ref="E121:H121"/>
    <mergeCell ref="L121:M121"/>
    <mergeCell ref="E122:H122"/>
    <mergeCell ref="L122:M122"/>
    <mergeCell ref="E123:H123"/>
    <mergeCell ref="L123:M123"/>
    <mergeCell ref="E124:H124"/>
    <mergeCell ref="L124:M124"/>
    <mergeCell ref="E125:H125"/>
    <mergeCell ref="L125:M125"/>
    <mergeCell ref="E126:H126"/>
    <mergeCell ref="L126:M126"/>
    <mergeCell ref="E127:H127"/>
    <mergeCell ref="L127:M127"/>
    <mergeCell ref="E128:H128"/>
    <mergeCell ref="L128:M128"/>
    <mergeCell ref="E129:H129"/>
    <mergeCell ref="L129:M129"/>
    <mergeCell ref="E130:H130"/>
    <mergeCell ref="L130:M130"/>
    <mergeCell ref="E131:H131"/>
    <mergeCell ref="L131:M131"/>
    <mergeCell ref="E132:H132"/>
    <mergeCell ref="L132:M132"/>
    <mergeCell ref="E133:H133"/>
    <mergeCell ref="L133:M133"/>
    <mergeCell ref="E135:H135"/>
    <mergeCell ref="L135:M135"/>
    <mergeCell ref="E136:H136"/>
    <mergeCell ref="L136:M136"/>
    <mergeCell ref="E137:H137"/>
    <mergeCell ref="L137:M137"/>
    <mergeCell ref="E138:H138"/>
    <mergeCell ref="L138:M138"/>
    <mergeCell ref="E139:H139"/>
    <mergeCell ref="L139:M139"/>
    <mergeCell ref="E140:H140"/>
    <mergeCell ref="L140:M140"/>
    <mergeCell ref="E141:H141"/>
    <mergeCell ref="L141:M141"/>
    <mergeCell ref="E142:H142"/>
    <mergeCell ref="L142:M142"/>
    <mergeCell ref="E143:H143"/>
    <mergeCell ref="L143:M143"/>
    <mergeCell ref="E144:H144"/>
    <mergeCell ref="L144:M144"/>
    <mergeCell ref="E145:H145"/>
    <mergeCell ref="L145:M145"/>
    <mergeCell ref="E147:H147"/>
    <mergeCell ref="L147:M147"/>
    <mergeCell ref="E148:H148"/>
    <mergeCell ref="L148:M148"/>
    <mergeCell ref="E149:H149"/>
    <mergeCell ref="L149:M149"/>
    <mergeCell ref="E150:H150"/>
    <mergeCell ref="L150:M150"/>
    <mergeCell ref="E151:H151"/>
    <mergeCell ref="L151:M151"/>
    <mergeCell ref="E152:H152"/>
    <mergeCell ref="L152:M152"/>
    <mergeCell ref="E154:H154"/>
    <mergeCell ref="L154:M154"/>
    <mergeCell ref="E156:H156"/>
    <mergeCell ref="L156:M156"/>
    <mergeCell ref="E157:H157"/>
    <mergeCell ref="L157:M157"/>
    <mergeCell ref="E158:H158"/>
    <mergeCell ref="L158:M158"/>
    <mergeCell ref="E159:H159"/>
    <mergeCell ref="L159:M159"/>
    <mergeCell ref="E161:H161"/>
    <mergeCell ref="L161:M161"/>
    <mergeCell ref="E162:H162"/>
    <mergeCell ref="L162:M162"/>
    <mergeCell ref="E163:H163"/>
    <mergeCell ref="L163:M163"/>
    <mergeCell ref="E164:H164"/>
    <mergeCell ref="L164:M164"/>
    <mergeCell ref="E165:H165"/>
    <mergeCell ref="L165:M165"/>
    <mergeCell ref="E166:H166"/>
    <mergeCell ref="L166:M166"/>
    <mergeCell ref="E168:H168"/>
    <mergeCell ref="L168:M168"/>
    <mergeCell ref="E169:H169"/>
    <mergeCell ref="L169:M169"/>
    <mergeCell ref="E170:H170"/>
    <mergeCell ref="L170:M170"/>
    <mergeCell ref="E171:H171"/>
    <mergeCell ref="L171:M171"/>
    <mergeCell ref="E172:H172"/>
    <mergeCell ref="L172:M172"/>
    <mergeCell ref="E173:H173"/>
    <mergeCell ref="L173:M173"/>
    <mergeCell ref="E174:H174"/>
    <mergeCell ref="L174:M174"/>
    <mergeCell ref="E175:H175"/>
    <mergeCell ref="L175:M175"/>
    <mergeCell ref="E176:H176"/>
    <mergeCell ref="L176:M176"/>
    <mergeCell ref="E177:H177"/>
    <mergeCell ref="L177:M177"/>
    <mergeCell ref="E178:H178"/>
    <mergeCell ref="L178:M178"/>
    <mergeCell ref="E179:H179"/>
    <mergeCell ref="L179:M179"/>
    <mergeCell ref="E180:H180"/>
    <mergeCell ref="L180:M180"/>
    <mergeCell ref="E181:H181"/>
    <mergeCell ref="L181:M181"/>
    <mergeCell ref="E182:H182"/>
    <mergeCell ref="L182:M182"/>
    <mergeCell ref="E183:H183"/>
    <mergeCell ref="L183:M183"/>
    <mergeCell ref="E184:H184"/>
    <mergeCell ref="L184:M184"/>
    <mergeCell ref="E185:H185"/>
    <mergeCell ref="L185:M185"/>
    <mergeCell ref="E186:H186"/>
    <mergeCell ref="L186:M186"/>
    <mergeCell ref="E187:H187"/>
    <mergeCell ref="L187:M187"/>
    <mergeCell ref="E188:H188"/>
    <mergeCell ref="L188:M188"/>
    <mergeCell ref="E189:H189"/>
    <mergeCell ref="L189:M189"/>
    <mergeCell ref="E190:H190"/>
    <mergeCell ref="L190:M190"/>
    <mergeCell ref="E192:H192"/>
    <mergeCell ref="L192:M192"/>
    <mergeCell ref="E193:H193"/>
    <mergeCell ref="L193:M193"/>
    <mergeCell ref="E194:H194"/>
    <mergeCell ref="L194:M194"/>
    <mergeCell ref="E195:H195"/>
    <mergeCell ref="L195:M195"/>
    <mergeCell ref="E196:H196"/>
    <mergeCell ref="L196:M196"/>
    <mergeCell ref="E197:H197"/>
    <mergeCell ref="L197:M197"/>
    <mergeCell ref="E199:H199"/>
    <mergeCell ref="L199:M199"/>
    <mergeCell ref="E200:H200"/>
    <mergeCell ref="L200:M200"/>
    <mergeCell ref="E201:H201"/>
    <mergeCell ref="L201:M201"/>
    <mergeCell ref="E202:H202"/>
    <mergeCell ref="L202:M202"/>
    <mergeCell ref="E203:H203"/>
    <mergeCell ref="L203:M203"/>
    <mergeCell ref="E204:H204"/>
    <mergeCell ref="L204:M204"/>
    <mergeCell ref="E206:H206"/>
    <mergeCell ref="L206:M206"/>
    <mergeCell ref="E207:H207"/>
    <mergeCell ref="L207:M207"/>
    <mergeCell ref="E208:H208"/>
    <mergeCell ref="L208:M208"/>
    <mergeCell ref="E209:H209"/>
    <mergeCell ref="L209:M209"/>
    <mergeCell ref="E210:H210"/>
    <mergeCell ref="L210:M210"/>
    <mergeCell ref="E211:H211"/>
    <mergeCell ref="L211:M211"/>
    <mergeCell ref="E213:H213"/>
    <mergeCell ref="L213:M213"/>
    <mergeCell ref="E214:H214"/>
    <mergeCell ref="L214:M214"/>
    <mergeCell ref="E215:H215"/>
    <mergeCell ref="L215:M215"/>
    <mergeCell ref="E216:H216"/>
    <mergeCell ref="L216:M216"/>
    <mergeCell ref="E217:H217"/>
    <mergeCell ref="L217:M217"/>
    <mergeCell ref="E218:H218"/>
    <mergeCell ref="L218:M218"/>
    <mergeCell ref="E219:H219"/>
    <mergeCell ref="L219:M219"/>
    <mergeCell ref="E220:H220"/>
    <mergeCell ref="L220:M220"/>
    <mergeCell ref="E221:H221"/>
    <mergeCell ref="L221:M221"/>
    <mergeCell ref="E222:H222"/>
    <mergeCell ref="L222:M222"/>
    <mergeCell ref="E223:H223"/>
    <mergeCell ref="L223:M223"/>
    <mergeCell ref="E224:H224"/>
    <mergeCell ref="L224:M224"/>
    <mergeCell ref="E225:H225"/>
    <mergeCell ref="L225:M225"/>
    <mergeCell ref="E226:H226"/>
    <mergeCell ref="L226:M226"/>
    <mergeCell ref="E228:H228"/>
    <mergeCell ref="L228:M228"/>
    <mergeCell ref="E229:H229"/>
    <mergeCell ref="L229:M229"/>
    <mergeCell ref="E230:H230"/>
    <mergeCell ref="L230:M230"/>
    <mergeCell ref="E231:H231"/>
    <mergeCell ref="L231:M231"/>
    <mergeCell ref="E232:H232"/>
    <mergeCell ref="L232:M232"/>
    <mergeCell ref="E233:H233"/>
    <mergeCell ref="L233:M233"/>
    <mergeCell ref="E234:H234"/>
    <mergeCell ref="L234:M234"/>
    <mergeCell ref="E235:H235"/>
    <mergeCell ref="L235:M235"/>
    <mergeCell ref="E236:H236"/>
    <mergeCell ref="L236:M236"/>
    <mergeCell ref="E237:H237"/>
    <mergeCell ref="L237:M237"/>
    <mergeCell ref="E238:H238"/>
    <mergeCell ref="L238:M238"/>
    <mergeCell ref="E239:H239"/>
    <mergeCell ref="L239:M239"/>
    <mergeCell ref="E240:H240"/>
    <mergeCell ref="L240:M240"/>
    <mergeCell ref="E241:H241"/>
    <mergeCell ref="L241:M241"/>
    <mergeCell ref="E242:H242"/>
    <mergeCell ref="L242:M242"/>
    <mergeCell ref="E243:H243"/>
    <mergeCell ref="L243:M243"/>
    <mergeCell ref="E244:H244"/>
    <mergeCell ref="L244:M244"/>
  </mergeCells>
  <printOptions/>
  <pageMargins left="0.5905511811023623" right="0.5905511811023623" top="0.5905511811023623" bottom="0.5905511811023623" header="0" footer="0"/>
  <pageSetup blackAndWhite="1" fitToHeight="100" fitToWidth="1" horizontalDpi="300" verticalDpi="300" orientation="portrait" paperSize="9" scale="65" r:id="rId1"/>
  <headerFooter alignWithMargins="0">
    <oddFooter>&amp;CStrana &amp;P z &amp;N</oddFooter>
  </headerFooter>
  <rowBreaks count="1" manualBreakCount="1">
    <brk id="200" min="1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1"/>
  <sheetViews>
    <sheetView zoomScalePageLayoutView="0" workbookViewId="0" topLeftCell="A1">
      <selection activeCell="D8" sqref="D8:E8"/>
    </sheetView>
  </sheetViews>
  <sheetFormatPr defaultColWidth="9.140625" defaultRowHeight="15"/>
  <cols>
    <col min="1" max="1" width="11.7109375" style="559" customWidth="1"/>
    <col min="2" max="2" width="57.421875" style="449" bestFit="1" customWidth="1"/>
    <col min="3" max="3" width="8.57421875" style="450" customWidth="1"/>
    <col min="4" max="4" width="9.8515625" style="450" customWidth="1"/>
    <col min="5" max="5" width="12.140625" style="450" customWidth="1"/>
    <col min="6" max="6" width="14.7109375" style="450" customWidth="1"/>
    <col min="7" max="9" width="9.140625" style="450" customWidth="1"/>
    <col min="10" max="10" width="29.421875" style="450" customWidth="1"/>
    <col min="11" max="11" width="14.57421875" style="450" customWidth="1"/>
    <col min="12" max="16384" width="9.140625" style="450" customWidth="1"/>
  </cols>
  <sheetData>
    <row r="1" ht="12.75">
      <c r="A1" s="448"/>
    </row>
    <row r="2" spans="1:4" ht="18">
      <c r="A2" s="451" t="s">
        <v>1470</v>
      </c>
      <c r="C2" s="452"/>
      <c r="D2" s="452"/>
    </row>
    <row r="3" spans="1:4" ht="5.25" customHeight="1">
      <c r="A3" s="448"/>
      <c r="C3" s="452"/>
      <c r="D3" s="452"/>
    </row>
    <row r="4" spans="1:4" ht="15.75">
      <c r="A4" s="453" t="s">
        <v>1337</v>
      </c>
      <c r="C4" s="452"/>
      <c r="D4" s="452"/>
    </row>
    <row r="5" spans="1:6" ht="13.5" thickBot="1">
      <c r="A5" s="454"/>
      <c r="B5" s="455"/>
      <c r="C5" s="456"/>
      <c r="D5" s="456"/>
      <c r="E5" s="457"/>
      <c r="F5" s="457"/>
    </row>
    <row r="6" spans="1:11" ht="13.5" thickBot="1">
      <c r="A6" s="458" t="s">
        <v>1469</v>
      </c>
      <c r="B6" s="459" t="s">
        <v>1338</v>
      </c>
      <c r="C6" s="572" t="s">
        <v>1339</v>
      </c>
      <c r="D6" s="572" t="s">
        <v>1340</v>
      </c>
      <c r="E6" s="572" t="s">
        <v>1341</v>
      </c>
      <c r="F6" s="573" t="s">
        <v>1342</v>
      </c>
      <c r="G6" s="460"/>
      <c r="H6" s="461"/>
      <c r="I6" s="462"/>
      <c r="J6" s="462"/>
      <c r="K6" s="461"/>
    </row>
    <row r="7" spans="1:15" ht="13.5" thickBot="1">
      <c r="A7" s="463"/>
      <c r="B7" s="464" t="s">
        <v>1343</v>
      </c>
      <c r="C7" s="465"/>
      <c r="D7" s="466"/>
      <c r="E7" s="466"/>
      <c r="F7" s="467"/>
      <c r="H7" s="468"/>
      <c r="I7" s="469"/>
      <c r="J7" s="469"/>
      <c r="K7" s="456"/>
      <c r="L7" s="457"/>
      <c r="M7" s="470"/>
      <c r="N7" s="457"/>
      <c r="O7" s="457"/>
    </row>
    <row r="8" spans="1:16" ht="12.75">
      <c r="A8" s="471">
        <v>1</v>
      </c>
      <c r="B8" s="472" t="s">
        <v>1344</v>
      </c>
      <c r="C8" s="473" t="s">
        <v>1345</v>
      </c>
      <c r="D8" s="474">
        <v>60</v>
      </c>
      <c r="E8" s="475"/>
      <c r="F8" s="476">
        <f aca="true" t="shared" si="0" ref="F8:F20">D8*E8</f>
        <v>0</v>
      </c>
      <c r="H8" s="461"/>
      <c r="I8" s="470"/>
      <c r="J8" s="457"/>
      <c r="L8" s="468"/>
      <c r="M8" s="456"/>
      <c r="N8" s="468"/>
      <c r="O8" s="477"/>
      <c r="P8" s="478"/>
    </row>
    <row r="9" spans="1:16" s="484" customFormat="1" ht="12">
      <c r="A9" s="479"/>
      <c r="B9" s="445" t="s">
        <v>1455</v>
      </c>
      <c r="C9" s="480"/>
      <c r="D9" s="481"/>
      <c r="E9" s="482"/>
      <c r="F9" s="483"/>
      <c r="H9" s="485"/>
      <c r="I9" s="486"/>
      <c r="J9" s="487"/>
      <c r="L9" s="488"/>
      <c r="M9" s="489"/>
      <c r="N9" s="488"/>
      <c r="O9" s="490"/>
      <c r="P9" s="491"/>
    </row>
    <row r="10" spans="1:16" ht="12.75">
      <c r="A10" s="471">
        <v>2</v>
      </c>
      <c r="B10" s="472" t="s">
        <v>1344</v>
      </c>
      <c r="C10" s="473" t="s">
        <v>1346</v>
      </c>
      <c r="D10" s="474">
        <v>6</v>
      </c>
      <c r="E10" s="475"/>
      <c r="F10" s="476">
        <f t="shared" si="0"/>
        <v>0</v>
      </c>
      <c r="H10" s="461"/>
      <c r="I10" s="470"/>
      <c r="J10" s="457"/>
      <c r="L10" s="468"/>
      <c r="M10" s="456"/>
      <c r="N10" s="468"/>
      <c r="O10" s="477"/>
      <c r="P10" s="478"/>
    </row>
    <row r="11" spans="1:16" ht="12.75">
      <c r="A11" s="471"/>
      <c r="B11" s="445" t="s">
        <v>1429</v>
      </c>
      <c r="C11" s="473"/>
      <c r="D11" s="474"/>
      <c r="E11" s="492"/>
      <c r="F11" s="476"/>
      <c r="H11" s="461"/>
      <c r="I11" s="470"/>
      <c r="J11" s="457"/>
      <c r="L11" s="468"/>
      <c r="M11" s="456"/>
      <c r="N11" s="468"/>
      <c r="O11" s="477"/>
      <c r="P11" s="478"/>
    </row>
    <row r="12" spans="1:16" ht="12.75">
      <c r="A12" s="471">
        <v>3</v>
      </c>
      <c r="B12" s="472" t="s">
        <v>1347</v>
      </c>
      <c r="C12" s="473"/>
      <c r="D12" s="474">
        <v>4</v>
      </c>
      <c r="E12" s="475"/>
      <c r="F12" s="476">
        <f t="shared" si="0"/>
        <v>0</v>
      </c>
      <c r="H12" s="461"/>
      <c r="I12" s="470"/>
      <c r="J12" s="457"/>
      <c r="L12" s="468"/>
      <c r="M12" s="456"/>
      <c r="N12" s="468"/>
      <c r="O12" s="477"/>
      <c r="P12" s="478"/>
    </row>
    <row r="13" spans="1:16" ht="12.75">
      <c r="A13" s="471"/>
      <c r="B13" s="445" t="s">
        <v>1451</v>
      </c>
      <c r="C13" s="473"/>
      <c r="D13" s="474"/>
      <c r="E13" s="492"/>
      <c r="F13" s="476"/>
      <c r="H13" s="461"/>
      <c r="I13" s="470"/>
      <c r="J13" s="457"/>
      <c r="L13" s="468"/>
      <c r="M13" s="456"/>
      <c r="N13" s="468"/>
      <c r="O13" s="477"/>
      <c r="P13" s="478"/>
    </row>
    <row r="14" spans="1:16" ht="12.75">
      <c r="A14" s="471">
        <v>4</v>
      </c>
      <c r="B14" s="472" t="s">
        <v>1348</v>
      </c>
      <c r="C14" s="473"/>
      <c r="D14" s="474">
        <v>19</v>
      </c>
      <c r="E14" s="475"/>
      <c r="F14" s="476">
        <f t="shared" si="0"/>
        <v>0</v>
      </c>
      <c r="H14" s="461"/>
      <c r="I14" s="470"/>
      <c r="J14" s="457"/>
      <c r="L14" s="468"/>
      <c r="M14" s="456"/>
      <c r="N14" s="468"/>
      <c r="O14" s="477"/>
      <c r="P14" s="478"/>
    </row>
    <row r="15" spans="1:16" ht="12.75">
      <c r="A15" s="471"/>
      <c r="B15" s="445" t="s">
        <v>1456</v>
      </c>
      <c r="C15" s="473"/>
      <c r="D15" s="474"/>
      <c r="E15" s="492"/>
      <c r="F15" s="476"/>
      <c r="H15" s="461"/>
      <c r="I15" s="470"/>
      <c r="J15" s="457"/>
      <c r="L15" s="468"/>
      <c r="M15" s="456"/>
      <c r="N15" s="468"/>
      <c r="O15" s="477"/>
      <c r="P15" s="478"/>
    </row>
    <row r="16" spans="1:16" ht="12.75">
      <c r="A16" s="471">
        <v>5</v>
      </c>
      <c r="B16" s="472" t="s">
        <v>1349</v>
      </c>
      <c r="C16" s="473" t="s">
        <v>1350</v>
      </c>
      <c r="D16" s="474">
        <v>13</v>
      </c>
      <c r="E16" s="493"/>
      <c r="F16" s="476">
        <f t="shared" si="0"/>
        <v>0</v>
      </c>
      <c r="H16" s="461"/>
      <c r="I16" s="470"/>
      <c r="J16" s="457"/>
      <c r="L16" s="468"/>
      <c r="M16" s="456"/>
      <c r="N16" s="468"/>
      <c r="O16" s="477"/>
      <c r="P16" s="478"/>
    </row>
    <row r="17" spans="1:16" ht="12.75">
      <c r="A17" s="471"/>
      <c r="B17" s="445" t="s">
        <v>1444</v>
      </c>
      <c r="C17" s="473"/>
      <c r="D17" s="474"/>
      <c r="E17" s="494"/>
      <c r="F17" s="476"/>
      <c r="H17" s="461"/>
      <c r="I17" s="470"/>
      <c r="J17" s="457"/>
      <c r="L17" s="468"/>
      <c r="M17" s="456"/>
      <c r="N17" s="468"/>
      <c r="O17" s="477"/>
      <c r="P17" s="478"/>
    </row>
    <row r="18" spans="1:16" ht="12.75">
      <c r="A18" s="471">
        <v>6</v>
      </c>
      <c r="B18" s="472" t="s">
        <v>1351</v>
      </c>
      <c r="C18" s="473" t="s">
        <v>1352</v>
      </c>
      <c r="D18" s="474">
        <v>800</v>
      </c>
      <c r="E18" s="493"/>
      <c r="F18" s="476">
        <f t="shared" si="0"/>
        <v>0</v>
      </c>
      <c r="H18" s="461"/>
      <c r="I18" s="470"/>
      <c r="J18" s="457"/>
      <c r="L18" s="468"/>
      <c r="M18" s="456"/>
      <c r="N18" s="468"/>
      <c r="O18" s="477"/>
      <c r="P18" s="478"/>
    </row>
    <row r="19" spans="1:16" ht="12.75">
      <c r="A19" s="471"/>
      <c r="B19" s="445" t="s">
        <v>1457</v>
      </c>
      <c r="C19" s="473"/>
      <c r="D19" s="474"/>
      <c r="E19" s="494"/>
      <c r="F19" s="476"/>
      <c r="H19" s="461"/>
      <c r="I19" s="470"/>
      <c r="J19" s="457"/>
      <c r="L19" s="468"/>
      <c r="M19" s="456"/>
      <c r="N19" s="468"/>
      <c r="O19" s="477"/>
      <c r="P19" s="478"/>
    </row>
    <row r="20" spans="1:16" ht="12.75">
      <c r="A20" s="471">
        <v>7</v>
      </c>
      <c r="B20" s="472" t="s">
        <v>1353</v>
      </c>
      <c r="C20" s="473" t="s">
        <v>1354</v>
      </c>
      <c r="D20" s="474">
        <v>1500</v>
      </c>
      <c r="E20" s="493"/>
      <c r="F20" s="476">
        <f t="shared" si="0"/>
        <v>0</v>
      </c>
      <c r="H20" s="461"/>
      <c r="I20" s="470"/>
      <c r="J20" s="457"/>
      <c r="L20" s="468"/>
      <c r="M20" s="456"/>
      <c r="N20" s="468"/>
      <c r="O20" s="477"/>
      <c r="P20" s="478"/>
    </row>
    <row r="21" spans="1:16" ht="12.75">
      <c r="A21" s="495"/>
      <c r="B21" s="445" t="s">
        <v>1458</v>
      </c>
      <c r="C21" s="496"/>
      <c r="D21" s="468"/>
      <c r="E21" s="497"/>
      <c r="F21" s="498"/>
      <c r="H21" s="461"/>
      <c r="I21" s="470"/>
      <c r="J21" s="457"/>
      <c r="L21" s="468"/>
      <c r="M21" s="456"/>
      <c r="N21" s="468"/>
      <c r="O21" s="477"/>
      <c r="P21" s="478"/>
    </row>
    <row r="22" spans="1:13" ht="12" customHeight="1" thickBot="1">
      <c r="A22" s="499"/>
      <c r="B22" s="500" t="s">
        <v>1355</v>
      </c>
      <c r="C22" s="501" t="s">
        <v>1356</v>
      </c>
      <c r="D22" s="502"/>
      <c r="E22" s="501"/>
      <c r="F22" s="503">
        <f>SUM(F8:F20)</f>
        <v>0</v>
      </c>
      <c r="H22" s="461"/>
      <c r="I22" s="462"/>
      <c r="J22" s="457"/>
      <c r="K22" s="457"/>
      <c r="L22" s="504"/>
      <c r="M22" s="457"/>
    </row>
    <row r="23" spans="1:13" ht="12.75">
      <c r="A23" s="505"/>
      <c r="B23" s="455"/>
      <c r="C23" s="506"/>
      <c r="D23" s="507"/>
      <c r="E23" s="478"/>
      <c r="F23" s="508"/>
      <c r="H23" s="461"/>
      <c r="I23" s="462"/>
      <c r="J23" s="469"/>
      <c r="K23" s="468"/>
      <c r="L23" s="457"/>
      <c r="M23" s="457"/>
    </row>
    <row r="24" spans="1:13" ht="13.5" thickBot="1">
      <c r="A24" s="505"/>
      <c r="B24" s="455"/>
      <c r="C24" s="506"/>
      <c r="D24" s="507"/>
      <c r="E24" s="478"/>
      <c r="F24" s="508"/>
      <c r="H24" s="461"/>
      <c r="I24" s="462"/>
      <c r="J24" s="469"/>
      <c r="K24" s="468"/>
      <c r="L24" s="457"/>
      <c r="M24" s="457"/>
    </row>
    <row r="25" spans="1:11" ht="13.5" thickBot="1">
      <c r="A25" s="463"/>
      <c r="B25" s="464" t="s">
        <v>1357</v>
      </c>
      <c r="C25" s="574" t="s">
        <v>63</v>
      </c>
      <c r="D25" s="575" t="s">
        <v>1471</v>
      </c>
      <c r="E25" s="575" t="s">
        <v>1472</v>
      </c>
      <c r="F25" s="576" t="s">
        <v>1473</v>
      </c>
      <c r="H25" s="461"/>
      <c r="I25" s="462"/>
      <c r="J25" s="462"/>
      <c r="K25" s="461"/>
    </row>
    <row r="26" spans="1:11" ht="12.75">
      <c r="A26" s="509"/>
      <c r="B26" s="510"/>
      <c r="C26" s="511"/>
      <c r="D26" s="512"/>
      <c r="E26" s="513"/>
      <c r="F26" s="514"/>
      <c r="H26" s="461"/>
      <c r="I26" s="462"/>
      <c r="J26" s="462"/>
      <c r="K26" s="461"/>
    </row>
    <row r="27" spans="1:11" ht="12.75">
      <c r="A27" s="515"/>
      <c r="B27" s="516" t="s">
        <v>1358</v>
      </c>
      <c r="C27" s="517"/>
      <c r="D27" s="518"/>
      <c r="E27" s="519"/>
      <c r="F27" s="520"/>
      <c r="H27" s="461"/>
      <c r="I27" s="462"/>
      <c r="J27" s="462"/>
      <c r="K27" s="461"/>
    </row>
    <row r="28" spans="1:11" ht="12.75">
      <c r="A28" s="521">
        <v>8</v>
      </c>
      <c r="B28" s="446" t="s">
        <v>1359</v>
      </c>
      <c r="C28" s="522" t="s">
        <v>645</v>
      </c>
      <c r="D28" s="523">
        <v>53</v>
      </c>
      <c r="E28" s="524"/>
      <c r="F28" s="525">
        <f>D28*E28</f>
        <v>0</v>
      </c>
      <c r="H28" s="461"/>
      <c r="I28" s="462"/>
      <c r="J28" s="462"/>
      <c r="K28" s="461"/>
    </row>
    <row r="29" spans="1:11" ht="12.75">
      <c r="A29" s="521"/>
      <c r="B29" s="445" t="s">
        <v>1459</v>
      </c>
      <c r="C29" s="522"/>
      <c r="D29" s="523"/>
      <c r="E29" s="526"/>
      <c r="F29" s="525"/>
      <c r="H29" s="461"/>
      <c r="I29" s="462"/>
      <c r="J29" s="462"/>
      <c r="K29" s="461"/>
    </row>
    <row r="30" spans="1:11" ht="12.75">
      <c r="A30" s="521">
        <v>9</v>
      </c>
      <c r="B30" s="446" t="s">
        <v>1360</v>
      </c>
      <c r="C30" s="522" t="s">
        <v>1361</v>
      </c>
      <c r="D30" s="523">
        <v>4100</v>
      </c>
      <c r="E30" s="524"/>
      <c r="F30" s="525">
        <f aca="true" t="shared" si="1" ref="F30:F62">D30*E30</f>
        <v>0</v>
      </c>
      <c r="H30" s="461"/>
      <c r="I30" s="462"/>
      <c r="J30" s="462"/>
      <c r="K30" s="461"/>
    </row>
    <row r="31" spans="1:11" ht="12.75">
      <c r="A31" s="521"/>
      <c r="B31" s="445" t="s">
        <v>1460</v>
      </c>
      <c r="C31" s="522"/>
      <c r="D31" s="523"/>
      <c r="E31" s="526"/>
      <c r="F31" s="525"/>
      <c r="H31" s="461"/>
      <c r="I31" s="462"/>
      <c r="J31" s="462"/>
      <c r="K31" s="461"/>
    </row>
    <row r="32" spans="1:11" ht="12.75">
      <c r="A32" s="521">
        <v>10</v>
      </c>
      <c r="B32" s="446" t="s">
        <v>1362</v>
      </c>
      <c r="C32" s="522" t="s">
        <v>1361</v>
      </c>
      <c r="D32" s="523">
        <v>500</v>
      </c>
      <c r="E32" s="524"/>
      <c r="F32" s="525">
        <f t="shared" si="1"/>
        <v>0</v>
      </c>
      <c r="H32" s="461"/>
      <c r="I32" s="462"/>
      <c r="J32" s="462"/>
      <c r="K32" s="461"/>
    </row>
    <row r="33" spans="1:11" ht="12.75">
      <c r="A33" s="521"/>
      <c r="B33" s="445" t="s">
        <v>1461</v>
      </c>
      <c r="C33" s="522"/>
      <c r="D33" s="523"/>
      <c r="E33" s="526"/>
      <c r="F33" s="525"/>
      <c r="H33" s="461"/>
      <c r="I33" s="462"/>
      <c r="J33" s="462"/>
      <c r="K33" s="461"/>
    </row>
    <row r="34" spans="1:11" ht="12.75">
      <c r="A34" s="521">
        <v>11</v>
      </c>
      <c r="B34" s="446" t="s">
        <v>1363</v>
      </c>
      <c r="C34" s="522" t="s">
        <v>645</v>
      </c>
      <c r="D34" s="523">
        <v>35</v>
      </c>
      <c r="E34" s="524"/>
      <c r="F34" s="525">
        <f t="shared" si="1"/>
        <v>0</v>
      </c>
      <c r="H34" s="461"/>
      <c r="I34" s="462"/>
      <c r="J34" s="462"/>
      <c r="K34" s="461"/>
    </row>
    <row r="35" spans="1:11" ht="12.75">
      <c r="A35" s="521"/>
      <c r="B35" s="445" t="s">
        <v>1435</v>
      </c>
      <c r="C35" s="522"/>
      <c r="D35" s="523"/>
      <c r="E35" s="526"/>
      <c r="F35" s="525"/>
      <c r="H35" s="461"/>
      <c r="I35" s="462"/>
      <c r="J35" s="462"/>
      <c r="K35" s="461"/>
    </row>
    <row r="36" spans="1:11" ht="15">
      <c r="A36" s="521">
        <v>12</v>
      </c>
      <c r="B36" s="446" t="s">
        <v>1364</v>
      </c>
      <c r="C36" s="522" t="s">
        <v>1365</v>
      </c>
      <c r="D36" s="523">
        <v>1500</v>
      </c>
      <c r="E36" s="524"/>
      <c r="F36" s="525">
        <f t="shared" si="1"/>
        <v>0</v>
      </c>
      <c r="H36" s="461"/>
      <c r="I36" s="462"/>
      <c r="J36" s="462"/>
      <c r="K36" s="461"/>
    </row>
    <row r="37" spans="1:11" ht="12.75">
      <c r="A37" s="521"/>
      <c r="B37" s="445" t="s">
        <v>1458</v>
      </c>
      <c r="C37" s="522"/>
      <c r="D37" s="523"/>
      <c r="E37" s="526"/>
      <c r="F37" s="525"/>
      <c r="H37" s="461"/>
      <c r="I37" s="462"/>
      <c r="J37" s="462"/>
      <c r="K37" s="461"/>
    </row>
    <row r="38" spans="1:11" ht="12.75">
      <c r="A38" s="521">
        <v>13</v>
      </c>
      <c r="B38" s="446" t="s">
        <v>1366</v>
      </c>
      <c r="C38" s="522" t="s">
        <v>1361</v>
      </c>
      <c r="D38" s="523">
        <v>500</v>
      </c>
      <c r="E38" s="524"/>
      <c r="F38" s="525">
        <f t="shared" si="1"/>
        <v>0</v>
      </c>
      <c r="H38" s="461"/>
      <c r="I38" s="462"/>
      <c r="J38" s="462"/>
      <c r="K38" s="461"/>
    </row>
    <row r="39" spans="1:11" ht="12.75">
      <c r="A39" s="521"/>
      <c r="B39" s="445" t="s">
        <v>1461</v>
      </c>
      <c r="C39" s="522"/>
      <c r="D39" s="523"/>
      <c r="E39" s="526"/>
      <c r="F39" s="525"/>
      <c r="H39" s="461"/>
      <c r="I39" s="462"/>
      <c r="J39" s="462"/>
      <c r="K39" s="461"/>
    </row>
    <row r="40" spans="1:11" ht="12.75">
      <c r="A40" s="521"/>
      <c r="B40" s="447"/>
      <c r="C40" s="522"/>
      <c r="D40" s="523"/>
      <c r="E40" s="526"/>
      <c r="F40" s="525"/>
      <c r="H40" s="461"/>
      <c r="I40" s="462"/>
      <c r="J40" s="462"/>
      <c r="K40" s="461"/>
    </row>
    <row r="41" spans="1:11" ht="12.75">
      <c r="A41" s="521"/>
      <c r="B41" s="527" t="s">
        <v>1367</v>
      </c>
      <c r="C41" s="522"/>
      <c r="D41" s="528"/>
      <c r="E41" s="529"/>
      <c r="F41" s="525">
        <f t="shared" si="1"/>
        <v>0</v>
      </c>
      <c r="I41" s="507"/>
      <c r="J41" s="530"/>
      <c r="K41" s="478"/>
    </row>
    <row r="42" spans="1:11" ht="25.5">
      <c r="A42" s="521">
        <v>14</v>
      </c>
      <c r="B42" s="531" t="s">
        <v>1462</v>
      </c>
      <c r="C42" s="532" t="s">
        <v>645</v>
      </c>
      <c r="D42" s="523">
        <v>66</v>
      </c>
      <c r="E42" s="524"/>
      <c r="F42" s="525">
        <f t="shared" si="1"/>
        <v>0</v>
      </c>
      <c r="I42" s="507"/>
      <c r="J42" s="530"/>
      <c r="K42" s="478"/>
    </row>
    <row r="43" spans="1:11" ht="12.75">
      <c r="A43" s="521"/>
      <c r="B43" s="445" t="s">
        <v>1463</v>
      </c>
      <c r="C43" s="532"/>
      <c r="D43" s="523"/>
      <c r="E43" s="526"/>
      <c r="F43" s="525"/>
      <c r="I43" s="507"/>
      <c r="J43" s="530"/>
      <c r="K43" s="478"/>
    </row>
    <row r="44" spans="1:11" ht="12.75">
      <c r="A44" s="521">
        <v>15</v>
      </c>
      <c r="B44" s="531" t="s">
        <v>1368</v>
      </c>
      <c r="C44" s="532" t="s">
        <v>645</v>
      </c>
      <c r="D44" s="523">
        <v>4</v>
      </c>
      <c r="E44" s="524"/>
      <c r="F44" s="525">
        <f t="shared" si="1"/>
        <v>0</v>
      </c>
      <c r="I44" s="507"/>
      <c r="J44" s="530"/>
      <c r="K44" s="478"/>
    </row>
    <row r="45" spans="1:11" ht="12.75">
      <c r="A45" s="521"/>
      <c r="B45" s="445" t="s">
        <v>1451</v>
      </c>
      <c r="C45" s="532"/>
      <c r="D45" s="523"/>
      <c r="E45" s="526"/>
      <c r="F45" s="525"/>
      <c r="I45" s="507"/>
      <c r="J45" s="530"/>
      <c r="K45" s="478"/>
    </row>
    <row r="46" spans="1:11" ht="12.75">
      <c r="A46" s="521">
        <v>16</v>
      </c>
      <c r="B46" s="531" t="s">
        <v>1369</v>
      </c>
      <c r="C46" s="532" t="s">
        <v>645</v>
      </c>
      <c r="D46" s="523">
        <v>13</v>
      </c>
      <c r="E46" s="524"/>
      <c r="F46" s="525">
        <f t="shared" si="1"/>
        <v>0</v>
      </c>
      <c r="I46" s="507"/>
      <c r="J46" s="530"/>
      <c r="K46" s="478"/>
    </row>
    <row r="47" spans="1:11" ht="12.75">
      <c r="A47" s="521"/>
      <c r="B47" s="445" t="s">
        <v>1444</v>
      </c>
      <c r="C47" s="532"/>
      <c r="D47" s="523"/>
      <c r="E47" s="526"/>
      <c r="F47" s="525"/>
      <c r="I47" s="507"/>
      <c r="J47" s="530"/>
      <c r="K47" s="478"/>
    </row>
    <row r="48" spans="1:11" ht="12.75">
      <c r="A48" s="521">
        <v>17</v>
      </c>
      <c r="B48" s="531" t="s">
        <v>1370</v>
      </c>
      <c r="C48" s="532" t="s">
        <v>645</v>
      </c>
      <c r="D48" s="523">
        <v>600</v>
      </c>
      <c r="E48" s="524"/>
      <c r="F48" s="525">
        <f t="shared" si="1"/>
        <v>0</v>
      </c>
      <c r="I48" s="507"/>
      <c r="J48" s="530"/>
      <c r="K48" s="478"/>
    </row>
    <row r="49" spans="1:11" ht="12.75">
      <c r="A49" s="521"/>
      <c r="B49" s="445" t="s">
        <v>1464</v>
      </c>
      <c r="C49" s="532"/>
      <c r="D49" s="523"/>
      <c r="E49" s="526"/>
      <c r="F49" s="525"/>
      <c r="I49" s="507"/>
      <c r="J49" s="530"/>
      <c r="K49" s="478"/>
    </row>
    <row r="50" spans="1:11" ht="12.75">
      <c r="A50" s="521">
        <v>18</v>
      </c>
      <c r="B50" s="531" t="s">
        <v>1371</v>
      </c>
      <c r="C50" s="532" t="s">
        <v>645</v>
      </c>
      <c r="D50" s="523">
        <v>1000</v>
      </c>
      <c r="E50" s="524"/>
      <c r="F50" s="525">
        <f t="shared" si="1"/>
        <v>0</v>
      </c>
      <c r="I50" s="507"/>
      <c r="J50" s="530"/>
      <c r="K50" s="478"/>
    </row>
    <row r="51" spans="1:11" ht="12.75">
      <c r="A51" s="521"/>
      <c r="B51" s="445" t="s">
        <v>1465</v>
      </c>
      <c r="C51" s="532"/>
      <c r="D51" s="523"/>
      <c r="E51" s="526"/>
      <c r="F51" s="525"/>
      <c r="I51" s="507"/>
      <c r="J51" s="530"/>
      <c r="K51" s="478"/>
    </row>
    <row r="52" spans="1:11" ht="15">
      <c r="A52" s="521">
        <v>19</v>
      </c>
      <c r="B52" s="446" t="s">
        <v>1372</v>
      </c>
      <c r="C52" s="522" t="s">
        <v>1365</v>
      </c>
      <c r="D52" s="523">
        <v>100</v>
      </c>
      <c r="E52" s="524"/>
      <c r="F52" s="525">
        <f t="shared" si="1"/>
        <v>0</v>
      </c>
      <c r="I52" s="507"/>
      <c r="J52" s="530"/>
      <c r="K52" s="478"/>
    </row>
    <row r="53" spans="1:11" ht="12.75">
      <c r="A53" s="521"/>
      <c r="B53" s="445" t="s">
        <v>1466</v>
      </c>
      <c r="C53" s="522"/>
      <c r="D53" s="523"/>
      <c r="E53" s="526"/>
      <c r="F53" s="525"/>
      <c r="I53" s="507"/>
      <c r="J53" s="530"/>
      <c r="K53" s="478"/>
    </row>
    <row r="54" spans="1:11" ht="12.75">
      <c r="A54" s="521">
        <v>20</v>
      </c>
      <c r="B54" s="446" t="s">
        <v>1373</v>
      </c>
      <c r="C54" s="522" t="s">
        <v>1361</v>
      </c>
      <c r="D54" s="523">
        <v>3000</v>
      </c>
      <c r="E54" s="524"/>
      <c r="F54" s="525">
        <f t="shared" si="1"/>
        <v>0</v>
      </c>
      <c r="I54" s="507"/>
      <c r="J54" s="478"/>
      <c r="K54" s="478"/>
    </row>
    <row r="55" spans="1:11" ht="12.75">
      <c r="A55" s="521"/>
      <c r="B55" s="445" t="s">
        <v>1467</v>
      </c>
      <c r="C55" s="522"/>
      <c r="D55" s="523"/>
      <c r="E55" s="526"/>
      <c r="F55" s="525"/>
      <c r="I55" s="507"/>
      <c r="J55" s="478"/>
      <c r="K55" s="478"/>
    </row>
    <row r="56" spans="1:11" ht="15">
      <c r="A56" s="521">
        <v>21</v>
      </c>
      <c r="B56" s="446" t="s">
        <v>1374</v>
      </c>
      <c r="C56" s="522" t="s">
        <v>1365</v>
      </c>
      <c r="D56" s="523">
        <v>100</v>
      </c>
      <c r="E56" s="524"/>
      <c r="F56" s="525">
        <f t="shared" si="1"/>
        <v>0</v>
      </c>
      <c r="I56" s="507"/>
      <c r="J56" s="478"/>
      <c r="K56" s="478"/>
    </row>
    <row r="57" spans="1:11" ht="12.75">
      <c r="A57" s="521"/>
      <c r="B57" s="445" t="s">
        <v>1466</v>
      </c>
      <c r="C57" s="522"/>
      <c r="D57" s="523"/>
      <c r="E57" s="526"/>
      <c r="F57" s="525"/>
      <c r="I57" s="507"/>
      <c r="J57" s="478"/>
      <c r="K57" s="478"/>
    </row>
    <row r="58" spans="1:11" ht="12.75">
      <c r="A58" s="521">
        <v>22</v>
      </c>
      <c r="B58" s="446" t="s">
        <v>1375</v>
      </c>
      <c r="C58" s="522" t="s">
        <v>1361</v>
      </c>
      <c r="D58" s="523">
        <v>3000</v>
      </c>
      <c r="E58" s="524"/>
      <c r="F58" s="525">
        <f t="shared" si="1"/>
        <v>0</v>
      </c>
      <c r="I58" s="507"/>
      <c r="J58" s="478"/>
      <c r="K58" s="478"/>
    </row>
    <row r="59" spans="1:11" ht="12.75">
      <c r="A59" s="521"/>
      <c r="B59" s="445" t="s">
        <v>1467</v>
      </c>
      <c r="C59" s="522"/>
      <c r="D59" s="523"/>
      <c r="E59" s="526"/>
      <c r="F59" s="525"/>
      <c r="I59" s="507"/>
      <c r="J59" s="478"/>
      <c r="K59" s="478"/>
    </row>
    <row r="60" spans="1:11" ht="12.75">
      <c r="A60" s="521">
        <v>23</v>
      </c>
      <c r="B60" s="446" t="s">
        <v>1376</v>
      </c>
      <c r="C60" s="522" t="s">
        <v>645</v>
      </c>
      <c r="D60" s="523">
        <v>66</v>
      </c>
      <c r="E60" s="524"/>
      <c r="F60" s="525">
        <f t="shared" si="1"/>
        <v>0</v>
      </c>
      <c r="I60" s="507"/>
      <c r="J60" s="478"/>
      <c r="K60" s="478"/>
    </row>
    <row r="61" spans="1:11" ht="12.75">
      <c r="A61" s="521"/>
      <c r="B61" s="445" t="s">
        <v>1463</v>
      </c>
      <c r="C61" s="522"/>
      <c r="D61" s="523"/>
      <c r="E61" s="526"/>
      <c r="F61" s="525"/>
      <c r="I61" s="507"/>
      <c r="J61" s="478"/>
      <c r="K61" s="478"/>
    </row>
    <row r="62" spans="1:11" ht="12.75">
      <c r="A62" s="521">
        <v>24</v>
      </c>
      <c r="B62" s="446" t="s">
        <v>1377</v>
      </c>
      <c r="C62" s="522" t="s">
        <v>645</v>
      </c>
      <c r="D62" s="523">
        <v>2300</v>
      </c>
      <c r="E62" s="524"/>
      <c r="F62" s="525">
        <f t="shared" si="1"/>
        <v>0</v>
      </c>
      <c r="I62" s="507"/>
      <c r="J62" s="478"/>
      <c r="K62" s="478"/>
    </row>
    <row r="63" spans="1:11" ht="12.75">
      <c r="A63" s="533"/>
      <c r="B63" s="445" t="s">
        <v>1468</v>
      </c>
      <c r="C63" s="534"/>
      <c r="D63" s="535"/>
      <c r="E63" s="536"/>
      <c r="F63" s="514"/>
      <c r="I63" s="507"/>
      <c r="J63" s="478"/>
      <c r="K63" s="478"/>
    </row>
    <row r="64" spans="1:11" ht="13.5" thickBot="1">
      <c r="A64" s="537"/>
      <c r="B64" s="538" t="s">
        <v>1355</v>
      </c>
      <c r="C64" s="539" t="s">
        <v>1356</v>
      </c>
      <c r="D64" s="539"/>
      <c r="E64" s="540"/>
      <c r="F64" s="503">
        <f>SUM(F28:F62)</f>
        <v>0</v>
      </c>
      <c r="I64" s="541"/>
      <c r="J64" s="542"/>
      <c r="K64" s="542"/>
    </row>
    <row r="65" spans="1:7" ht="13.5" thickBot="1">
      <c r="A65" s="567"/>
      <c r="B65" s="455"/>
      <c r="C65" s="456"/>
      <c r="D65" s="456"/>
      <c r="E65" s="457"/>
      <c r="F65" s="543"/>
      <c r="G65" s="457"/>
    </row>
    <row r="66" spans="1:6" ht="13.5" thickBot="1">
      <c r="A66" s="568" t="s">
        <v>1378</v>
      </c>
      <c r="B66" s="544"/>
      <c r="C66" s="465"/>
      <c r="D66" s="465"/>
      <c r="E66" s="545"/>
      <c r="F66" s="546"/>
    </row>
    <row r="67" spans="1:6" ht="12.75">
      <c r="A67" s="569" t="s">
        <v>1148</v>
      </c>
      <c r="B67" s="547"/>
      <c r="C67" s="548" t="s">
        <v>1356</v>
      </c>
      <c r="D67" s="549"/>
      <c r="E67" s="550"/>
      <c r="F67" s="551">
        <f>SUM(F64:F64)</f>
        <v>0</v>
      </c>
    </row>
    <row r="68" spans="1:6" ht="13.5" thickBot="1">
      <c r="A68" s="570" t="s">
        <v>1379</v>
      </c>
      <c r="B68" s="552"/>
      <c r="C68" s="473" t="s">
        <v>1356</v>
      </c>
      <c r="D68" s="473"/>
      <c r="E68" s="553"/>
      <c r="F68" s="554">
        <f>SUM(F22:F22)</f>
        <v>0</v>
      </c>
    </row>
    <row r="69" spans="1:6" ht="13.5" thickBot="1">
      <c r="A69" s="571" t="s">
        <v>29</v>
      </c>
      <c r="B69" s="555"/>
      <c r="C69" s="556" t="s">
        <v>1356</v>
      </c>
      <c r="D69" s="556"/>
      <c r="E69" s="557"/>
      <c r="F69" s="558">
        <f>SUM(F67:F68)</f>
        <v>0</v>
      </c>
    </row>
    <row r="70" spans="3:4" ht="12.75">
      <c r="C70" s="452"/>
      <c r="D70" s="452"/>
    </row>
    <row r="71" spans="3:4" ht="12.75">
      <c r="C71" s="452"/>
      <c r="D71" s="452"/>
    </row>
    <row r="73" spans="1:6" ht="15.75">
      <c r="A73" s="560"/>
      <c r="B73" s="561"/>
      <c r="C73" s="562"/>
      <c r="D73" s="562"/>
      <c r="E73" s="562"/>
      <c r="F73" s="562"/>
    </row>
    <row r="77" spans="2:6" ht="12.75">
      <c r="B77" s="563"/>
      <c r="C77" s="564"/>
      <c r="D77" s="564"/>
      <c r="E77" s="564"/>
      <c r="F77" s="564"/>
    </row>
    <row r="78" spans="2:6" ht="12.75">
      <c r="B78" s="563"/>
      <c r="C78" s="564"/>
      <c r="D78" s="564"/>
      <c r="E78" s="564"/>
      <c r="F78" s="564"/>
    </row>
    <row r="79" spans="2:6" ht="12.75">
      <c r="B79" s="563"/>
      <c r="C79" s="564"/>
      <c r="D79" s="564"/>
      <c r="E79" s="564"/>
      <c r="F79" s="564"/>
    </row>
    <row r="80" spans="2:6" ht="12.75">
      <c r="B80" s="563"/>
      <c r="C80" s="564"/>
      <c r="D80" s="564"/>
      <c r="E80" s="564"/>
      <c r="F80" s="564"/>
    </row>
    <row r="81" spans="2:6" ht="12.75">
      <c r="B81" s="565"/>
      <c r="C81" s="564"/>
      <c r="D81" s="564"/>
      <c r="E81" s="566"/>
      <c r="F81" s="564"/>
    </row>
  </sheetData>
  <sheetProtection password="E6CB" sheet="1" objects="1" scenarios="1"/>
  <printOptions/>
  <pageMargins left="0.7086614173228347" right="0.5511811023622047" top="0.6692913385826772" bottom="0.31496062992125984" header="0.31496062992125984" footer="0.5118110236220472"/>
  <pageSetup fitToHeight="1" fitToWidth="1" horizontalDpi="600" verticalDpi="600" orientation="portrait" paperSize="9" scale="82" r:id="rId1"/>
  <rowBreaks count="1" manualBreakCount="1">
    <brk id="2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06"/>
  <sheetViews>
    <sheetView showGridLines="0" zoomScale="70" zoomScaleNormal="70" zoomScalePageLayoutView="0" workbookViewId="0" topLeftCell="A1">
      <pane ySplit="1" topLeftCell="A80" activePane="bottomLeft" state="frozen"/>
      <selection pane="topLeft" activeCell="A1" sqref="A1"/>
      <selection pane="bottomLeft" activeCell="J92" sqref="J92"/>
    </sheetView>
  </sheetViews>
  <sheetFormatPr defaultColWidth="9.28125" defaultRowHeight="15"/>
  <cols>
    <col min="1" max="1" width="8.28125" style="23" customWidth="1"/>
    <col min="2" max="2" width="1.7109375" style="23" customWidth="1"/>
    <col min="3" max="3" width="4.140625" style="23" customWidth="1"/>
    <col min="4" max="4" width="4.28125" style="23" customWidth="1"/>
    <col min="5" max="5" width="17.140625" style="23" customWidth="1"/>
    <col min="6" max="6" width="75.00390625" style="23" customWidth="1"/>
    <col min="7" max="7" width="8.7109375" style="23" customWidth="1"/>
    <col min="8" max="8" width="11.140625" style="23" customWidth="1"/>
    <col min="9" max="9" width="12.7109375" style="23" customWidth="1"/>
    <col min="10" max="10" width="23.421875" style="23" customWidth="1"/>
    <col min="11" max="11" width="15.421875" style="23" customWidth="1"/>
    <col min="12" max="12" width="9.28125" style="23" customWidth="1"/>
    <col min="13" max="18" width="9.28125" style="23" hidden="1" customWidth="1"/>
    <col min="19" max="19" width="8.140625" style="23" hidden="1" customWidth="1"/>
    <col min="20" max="20" width="29.7109375" style="23" hidden="1" customWidth="1"/>
    <col min="21" max="21" width="16.28125" style="23" customWidth="1"/>
    <col min="22" max="22" width="12.28125" style="23" customWidth="1"/>
    <col min="23" max="23" width="16.28125" style="23" customWidth="1"/>
    <col min="24" max="24" width="12.28125" style="23" customWidth="1"/>
    <col min="25" max="25" width="15.00390625" style="23" customWidth="1"/>
    <col min="26" max="26" width="11.00390625" style="23" customWidth="1"/>
    <col min="27" max="27" width="15.00390625" style="23" customWidth="1"/>
    <col min="28" max="28" width="16.28125" style="23" customWidth="1"/>
    <col min="29" max="29" width="11.00390625" style="23" customWidth="1"/>
    <col min="30" max="30" width="15.00390625" style="23" customWidth="1"/>
    <col min="31" max="31" width="16.28125" style="23" customWidth="1"/>
    <col min="32" max="43" width="9.28125" style="23" customWidth="1"/>
    <col min="44" max="65" width="9.28125" style="23" hidden="1" customWidth="1"/>
    <col min="66" max="16384" width="9.28125" style="23" customWidth="1"/>
  </cols>
  <sheetData>
    <row r="1" spans="1:70" ht="21.75" customHeight="1">
      <c r="A1" s="1"/>
      <c r="B1" s="2"/>
      <c r="C1" s="2"/>
      <c r="D1" s="3" t="s">
        <v>0</v>
      </c>
      <c r="E1" s="2"/>
      <c r="F1" s="15" t="s">
        <v>1</v>
      </c>
      <c r="G1" s="605" t="s">
        <v>2</v>
      </c>
      <c r="H1" s="605"/>
      <c r="I1" s="2"/>
      <c r="J1" s="15" t="s">
        <v>3</v>
      </c>
      <c r="K1" s="3" t="s">
        <v>4</v>
      </c>
      <c r="L1" s="15" t="s">
        <v>5</v>
      </c>
      <c r="M1" s="15"/>
      <c r="N1" s="15"/>
      <c r="O1" s="15"/>
      <c r="P1" s="15"/>
      <c r="Q1" s="15"/>
      <c r="R1" s="15"/>
      <c r="S1" s="15"/>
      <c r="T1" s="15"/>
      <c r="U1" s="4"/>
      <c r="V1" s="4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</row>
    <row r="2" spans="3:46" ht="36.75" customHeight="1">
      <c r="L2" s="606" t="s">
        <v>6</v>
      </c>
      <c r="M2" s="607"/>
      <c r="N2" s="607"/>
      <c r="O2" s="607"/>
      <c r="P2" s="607"/>
      <c r="Q2" s="607"/>
      <c r="R2" s="607"/>
      <c r="S2" s="607"/>
      <c r="T2" s="607"/>
      <c r="U2" s="607"/>
      <c r="V2" s="607"/>
      <c r="AT2" s="24" t="s">
        <v>1176</v>
      </c>
    </row>
    <row r="3" spans="2:46" ht="6.75" customHeight="1">
      <c r="B3" s="25"/>
      <c r="C3" s="26"/>
      <c r="D3" s="26"/>
      <c r="E3" s="26"/>
      <c r="F3" s="26"/>
      <c r="G3" s="26"/>
      <c r="H3" s="26"/>
      <c r="I3" s="26"/>
      <c r="J3" s="26"/>
      <c r="K3" s="27"/>
      <c r="AT3" s="24" t="s">
        <v>8</v>
      </c>
    </row>
    <row r="4" spans="2:46" ht="36.75" customHeight="1">
      <c r="B4" s="28"/>
      <c r="C4" s="29"/>
      <c r="D4" s="30" t="s">
        <v>9</v>
      </c>
      <c r="E4" s="29"/>
      <c r="F4" s="29"/>
      <c r="G4" s="29"/>
      <c r="H4" s="29"/>
      <c r="I4" s="29"/>
      <c r="J4" s="29"/>
      <c r="K4" s="31"/>
      <c r="M4" s="32" t="s">
        <v>10</v>
      </c>
      <c r="AT4" s="24" t="s">
        <v>11</v>
      </c>
    </row>
    <row r="5" spans="2:11" ht="6.75" customHeight="1">
      <c r="B5" s="28"/>
      <c r="C5" s="29"/>
      <c r="D5" s="29"/>
      <c r="E5" s="29"/>
      <c r="F5" s="29"/>
      <c r="G5" s="29"/>
      <c r="H5" s="29"/>
      <c r="I5" s="29"/>
      <c r="J5" s="29"/>
      <c r="K5" s="31"/>
    </row>
    <row r="6" spans="2:11" ht="15">
      <c r="B6" s="28"/>
      <c r="C6" s="29"/>
      <c r="D6" s="33" t="s">
        <v>12</v>
      </c>
      <c r="E6" s="29"/>
      <c r="F6" s="29"/>
      <c r="G6" s="29"/>
      <c r="H6" s="29"/>
      <c r="I6" s="29"/>
      <c r="J6" s="29"/>
      <c r="K6" s="31"/>
    </row>
    <row r="7" spans="2:11" ht="22.5" customHeight="1">
      <c r="B7" s="28"/>
      <c r="C7" s="29"/>
      <c r="D7" s="29"/>
      <c r="E7" s="608" t="str">
        <f>'[1]Rekapitulace stavby'!K6</f>
        <v>Revitalizace koupaliště Lhotka, Praha 4</v>
      </c>
      <c r="F7" s="609"/>
      <c r="G7" s="609"/>
      <c r="H7" s="609"/>
      <c r="I7" s="29"/>
      <c r="J7" s="29"/>
      <c r="K7" s="31"/>
    </row>
    <row r="8" spans="2:11" s="34" customFormat="1" ht="15">
      <c r="B8" s="35"/>
      <c r="C8" s="36"/>
      <c r="D8" s="33" t="s">
        <v>13</v>
      </c>
      <c r="E8" s="36"/>
      <c r="F8" s="36"/>
      <c r="G8" s="36"/>
      <c r="H8" s="36"/>
      <c r="I8" s="36"/>
      <c r="J8" s="36"/>
      <c r="K8" s="37"/>
    </row>
    <row r="9" spans="2:11" s="34" customFormat="1" ht="36.75" customHeight="1">
      <c r="B9" s="35"/>
      <c r="C9" s="36"/>
      <c r="D9" s="36"/>
      <c r="E9" s="600" t="s">
        <v>1177</v>
      </c>
      <c r="F9" s="601"/>
      <c r="G9" s="601"/>
      <c r="H9" s="601"/>
      <c r="I9" s="36"/>
      <c r="J9" s="36"/>
      <c r="K9" s="37"/>
    </row>
    <row r="10" spans="2:11" s="34" customFormat="1" ht="13.5">
      <c r="B10" s="35"/>
      <c r="C10" s="36"/>
      <c r="D10" s="36"/>
      <c r="E10" s="36"/>
      <c r="F10" s="36"/>
      <c r="G10" s="36"/>
      <c r="H10" s="36"/>
      <c r="I10" s="36"/>
      <c r="J10" s="36"/>
      <c r="K10" s="37"/>
    </row>
    <row r="11" spans="2:11" s="34" customFormat="1" ht="14.25" customHeight="1">
      <c r="B11" s="35"/>
      <c r="C11" s="36"/>
      <c r="D11" s="33" t="s">
        <v>15</v>
      </c>
      <c r="E11" s="36"/>
      <c r="F11" s="38" t="s">
        <v>16</v>
      </c>
      <c r="G11" s="36"/>
      <c r="H11" s="36"/>
      <c r="I11" s="33" t="s">
        <v>17</v>
      </c>
      <c r="J11" s="38" t="s">
        <v>16</v>
      </c>
      <c r="K11" s="37"/>
    </row>
    <row r="12" spans="2:11" s="34" customFormat="1" ht="14.25" customHeight="1">
      <c r="B12" s="35"/>
      <c r="C12" s="36"/>
      <c r="D12" s="33" t="s">
        <v>18</v>
      </c>
      <c r="E12" s="36"/>
      <c r="F12" s="38" t="s">
        <v>19</v>
      </c>
      <c r="G12" s="36"/>
      <c r="H12" s="36"/>
      <c r="I12" s="33" t="s">
        <v>20</v>
      </c>
      <c r="J12" s="39" t="str">
        <f>'[1]Rekapitulace stavby'!AN8</f>
        <v>4.7.2016</v>
      </c>
      <c r="K12" s="37"/>
    </row>
    <row r="13" spans="2:11" s="34" customFormat="1" ht="10.5" customHeight="1">
      <c r="B13" s="35"/>
      <c r="C13" s="36"/>
      <c r="D13" s="36"/>
      <c r="E13" s="36"/>
      <c r="F13" s="36"/>
      <c r="G13" s="36"/>
      <c r="H13" s="36"/>
      <c r="I13" s="36"/>
      <c r="J13" s="36"/>
      <c r="K13" s="37"/>
    </row>
    <row r="14" spans="2:11" s="34" customFormat="1" ht="14.25" customHeight="1">
      <c r="B14" s="35"/>
      <c r="C14" s="36"/>
      <c r="D14" s="33" t="s">
        <v>21</v>
      </c>
      <c r="E14" s="36"/>
      <c r="F14" s="36"/>
      <c r="G14" s="36"/>
      <c r="H14" s="36"/>
      <c r="I14" s="33" t="s">
        <v>22</v>
      </c>
      <c r="J14" s="38" t="s">
        <v>16</v>
      </c>
      <c r="K14" s="37"/>
    </row>
    <row r="15" spans="2:11" s="34" customFormat="1" ht="18" customHeight="1">
      <c r="B15" s="35"/>
      <c r="C15" s="36"/>
      <c r="D15" s="36"/>
      <c r="E15" s="38" t="s">
        <v>23</v>
      </c>
      <c r="F15" s="36"/>
      <c r="G15" s="36"/>
      <c r="H15" s="36"/>
      <c r="I15" s="33" t="s">
        <v>24</v>
      </c>
      <c r="J15" s="38" t="s">
        <v>16</v>
      </c>
      <c r="K15" s="37"/>
    </row>
    <row r="16" spans="2:11" s="34" customFormat="1" ht="6.75" customHeight="1">
      <c r="B16" s="35"/>
      <c r="C16" s="36"/>
      <c r="D16" s="36"/>
      <c r="E16" s="36"/>
      <c r="F16" s="36"/>
      <c r="G16" s="36"/>
      <c r="H16" s="36"/>
      <c r="I16" s="36"/>
      <c r="J16" s="36"/>
      <c r="K16" s="37"/>
    </row>
    <row r="17" spans="2:11" s="34" customFormat="1" ht="14.25" customHeight="1">
      <c r="B17" s="35"/>
      <c r="C17" s="36"/>
      <c r="D17" s="33" t="s">
        <v>25</v>
      </c>
      <c r="E17" s="36"/>
      <c r="F17" s="36"/>
      <c r="G17" s="36"/>
      <c r="H17" s="36"/>
      <c r="I17" s="33" t="s">
        <v>22</v>
      </c>
      <c r="J17" s="38">
        <f>IF('[1]Rekapitulace stavby'!AN13="Vyplň údaj","",IF('[1]Rekapitulace stavby'!AN13="","",'[1]Rekapitulace stavby'!AN13))</f>
      </c>
      <c r="K17" s="37"/>
    </row>
    <row r="18" spans="2:11" s="34" customFormat="1" ht="18" customHeight="1">
      <c r="B18" s="35"/>
      <c r="C18" s="36"/>
      <c r="D18" s="36"/>
      <c r="E18" s="38" t="str">
        <f>IF('[1]Rekapitulace stavby'!E14="Vyplň údaj","",IF('[1]Rekapitulace stavby'!E14="","",'[1]Rekapitulace stavby'!E14))</f>
        <v> </v>
      </c>
      <c r="F18" s="36"/>
      <c r="G18" s="36"/>
      <c r="H18" s="36"/>
      <c r="I18" s="33" t="s">
        <v>24</v>
      </c>
      <c r="J18" s="38">
        <f>IF('[1]Rekapitulace stavby'!AN14="Vyplň údaj","",IF('[1]Rekapitulace stavby'!AN14="","",'[1]Rekapitulace stavby'!AN14))</f>
      </c>
      <c r="K18" s="37"/>
    </row>
    <row r="19" spans="2:11" s="34" customFormat="1" ht="6.75" customHeight="1">
      <c r="B19" s="35"/>
      <c r="C19" s="36"/>
      <c r="D19" s="36"/>
      <c r="E19" s="36"/>
      <c r="F19" s="36"/>
      <c r="G19" s="36"/>
      <c r="H19" s="36"/>
      <c r="I19" s="36"/>
      <c r="J19" s="36"/>
      <c r="K19" s="37"/>
    </row>
    <row r="20" spans="2:11" s="34" customFormat="1" ht="14.25" customHeight="1">
      <c r="B20" s="35"/>
      <c r="C20" s="36"/>
      <c r="D20" s="33" t="s">
        <v>26</v>
      </c>
      <c r="E20" s="36"/>
      <c r="F20" s="36"/>
      <c r="G20" s="36"/>
      <c r="H20" s="36"/>
      <c r="I20" s="33" t="s">
        <v>22</v>
      </c>
      <c r="J20" s="38">
        <f>IF('[1]Rekapitulace stavby'!AN16="","",'[1]Rekapitulace stavby'!AN16)</f>
      </c>
      <c r="K20" s="37"/>
    </row>
    <row r="21" spans="2:11" s="34" customFormat="1" ht="18" customHeight="1">
      <c r="B21" s="35"/>
      <c r="C21" s="36"/>
      <c r="D21" s="36"/>
      <c r="E21" s="38" t="str">
        <f>IF('[1]Rekapitulace stavby'!E17="","",'[1]Rekapitulace stavby'!E17)</f>
        <v> </v>
      </c>
      <c r="F21" s="36"/>
      <c r="G21" s="36"/>
      <c r="H21" s="36"/>
      <c r="I21" s="33" t="s">
        <v>24</v>
      </c>
      <c r="J21" s="38">
        <f>IF('[1]Rekapitulace stavby'!AN17="","",'[1]Rekapitulace stavby'!AN17)</f>
      </c>
      <c r="K21" s="37"/>
    </row>
    <row r="22" spans="2:11" s="34" customFormat="1" ht="6.75" customHeight="1">
      <c r="B22" s="35"/>
      <c r="C22" s="36"/>
      <c r="D22" s="36"/>
      <c r="E22" s="36"/>
      <c r="F22" s="36"/>
      <c r="G22" s="36"/>
      <c r="H22" s="36"/>
      <c r="I22" s="36"/>
      <c r="J22" s="36"/>
      <c r="K22" s="37"/>
    </row>
    <row r="23" spans="2:11" s="34" customFormat="1" ht="14.25" customHeight="1">
      <c r="B23" s="35"/>
      <c r="C23" s="36"/>
      <c r="D23" s="33" t="s">
        <v>27</v>
      </c>
      <c r="E23" s="36"/>
      <c r="F23" s="36"/>
      <c r="G23" s="36"/>
      <c r="H23" s="36"/>
      <c r="I23" s="36"/>
      <c r="J23" s="36"/>
      <c r="K23" s="37"/>
    </row>
    <row r="24" spans="2:11" s="43" customFormat="1" ht="134.25" customHeight="1">
      <c r="B24" s="40"/>
      <c r="C24" s="41"/>
      <c r="D24" s="41"/>
      <c r="E24" s="610" t="s">
        <v>28</v>
      </c>
      <c r="F24" s="611"/>
      <c r="G24" s="611"/>
      <c r="H24" s="611"/>
      <c r="I24" s="41"/>
      <c r="J24" s="41"/>
      <c r="K24" s="42"/>
    </row>
    <row r="25" spans="2:11" s="34" customFormat="1" ht="6.75" customHeight="1">
      <c r="B25" s="35"/>
      <c r="C25" s="36"/>
      <c r="D25" s="36"/>
      <c r="E25" s="36"/>
      <c r="F25" s="36"/>
      <c r="G25" s="36"/>
      <c r="H25" s="36"/>
      <c r="I25" s="36"/>
      <c r="J25" s="36"/>
      <c r="K25" s="37"/>
    </row>
    <row r="26" spans="2:11" s="34" customFormat="1" ht="6.75" customHeight="1">
      <c r="B26" s="35"/>
      <c r="C26" s="36"/>
      <c r="D26" s="44"/>
      <c r="E26" s="44"/>
      <c r="F26" s="44"/>
      <c r="G26" s="44"/>
      <c r="H26" s="44"/>
      <c r="I26" s="44"/>
      <c r="J26" s="44"/>
      <c r="K26" s="45"/>
    </row>
    <row r="27" spans="2:11" s="34" customFormat="1" ht="24.75" customHeight="1">
      <c r="B27" s="35"/>
      <c r="C27" s="36"/>
      <c r="D27" s="46" t="s">
        <v>29</v>
      </c>
      <c r="E27" s="36"/>
      <c r="F27" s="36"/>
      <c r="G27" s="36"/>
      <c r="H27" s="36"/>
      <c r="I27" s="36"/>
      <c r="J27" s="47">
        <f>ROUND(J89,2)</f>
        <v>0</v>
      </c>
      <c r="K27" s="37"/>
    </row>
    <row r="28" spans="2:11" s="34" customFormat="1" ht="6.75" customHeight="1">
      <c r="B28" s="35"/>
      <c r="C28" s="36"/>
      <c r="D28" s="44"/>
      <c r="E28" s="44"/>
      <c r="F28" s="44"/>
      <c r="G28" s="44"/>
      <c r="H28" s="44"/>
      <c r="I28" s="44"/>
      <c r="J28" s="44"/>
      <c r="K28" s="45"/>
    </row>
    <row r="29" spans="2:11" s="34" customFormat="1" ht="14.25" customHeight="1">
      <c r="B29" s="35"/>
      <c r="C29" s="36"/>
      <c r="D29" s="36"/>
      <c r="E29" s="36"/>
      <c r="F29" s="48" t="s">
        <v>30</v>
      </c>
      <c r="G29" s="36"/>
      <c r="H29" s="36"/>
      <c r="I29" s="48" t="s">
        <v>31</v>
      </c>
      <c r="J29" s="48" t="s">
        <v>32</v>
      </c>
      <c r="K29" s="37"/>
    </row>
    <row r="30" spans="2:11" s="34" customFormat="1" ht="14.25" customHeight="1">
      <c r="B30" s="35"/>
      <c r="C30" s="36"/>
      <c r="D30" s="49" t="s">
        <v>33</v>
      </c>
      <c r="E30" s="49" t="s">
        <v>34</v>
      </c>
      <c r="F30" s="50">
        <f>ROUND(SUM(BE89:BE204),2)</f>
        <v>0</v>
      </c>
      <c r="G30" s="36"/>
      <c r="H30" s="36"/>
      <c r="I30" s="51">
        <v>0.21</v>
      </c>
      <c r="J30" s="50">
        <f>ROUND(ROUND((SUM(BE89:BE204)),2)*I30,2)</f>
        <v>0</v>
      </c>
      <c r="K30" s="37"/>
    </row>
    <row r="31" spans="2:11" s="34" customFormat="1" ht="14.25" customHeight="1">
      <c r="B31" s="35"/>
      <c r="C31" s="36"/>
      <c r="D31" s="36"/>
      <c r="E31" s="49" t="s">
        <v>35</v>
      </c>
      <c r="F31" s="50">
        <f>ROUND(SUM(BF89:BF204),2)</f>
        <v>0</v>
      </c>
      <c r="G31" s="36"/>
      <c r="H31" s="36"/>
      <c r="I31" s="51">
        <v>0.15</v>
      </c>
      <c r="J31" s="50">
        <f>ROUND(ROUND((SUM(BF89:BF204)),2)*I31,2)</f>
        <v>0</v>
      </c>
      <c r="K31" s="37"/>
    </row>
    <row r="32" spans="2:11" s="34" customFormat="1" ht="14.25" customHeight="1" hidden="1">
      <c r="B32" s="35"/>
      <c r="C32" s="36"/>
      <c r="D32" s="36"/>
      <c r="E32" s="49" t="s">
        <v>36</v>
      </c>
      <c r="F32" s="50">
        <f>ROUND(SUM(BG89:BG204),2)</f>
        <v>0</v>
      </c>
      <c r="G32" s="36"/>
      <c r="H32" s="36"/>
      <c r="I32" s="51">
        <v>0.21</v>
      </c>
      <c r="J32" s="50">
        <v>0</v>
      </c>
      <c r="K32" s="37"/>
    </row>
    <row r="33" spans="2:11" s="34" customFormat="1" ht="14.25" customHeight="1" hidden="1">
      <c r="B33" s="35"/>
      <c r="C33" s="36"/>
      <c r="D33" s="36"/>
      <c r="E33" s="49" t="s">
        <v>37</v>
      </c>
      <c r="F33" s="50">
        <f>ROUND(SUM(BH89:BH204),2)</f>
        <v>0</v>
      </c>
      <c r="G33" s="36"/>
      <c r="H33" s="36"/>
      <c r="I33" s="51">
        <v>0.15</v>
      </c>
      <c r="J33" s="50">
        <v>0</v>
      </c>
      <c r="K33" s="37"/>
    </row>
    <row r="34" spans="2:11" s="34" customFormat="1" ht="14.25" customHeight="1" hidden="1">
      <c r="B34" s="35"/>
      <c r="C34" s="36"/>
      <c r="D34" s="36"/>
      <c r="E34" s="49" t="s">
        <v>38</v>
      </c>
      <c r="F34" s="50">
        <f>ROUND(SUM(BI89:BI204),2)</f>
        <v>0</v>
      </c>
      <c r="G34" s="36"/>
      <c r="H34" s="36"/>
      <c r="I34" s="51">
        <v>0</v>
      </c>
      <c r="J34" s="50">
        <v>0</v>
      </c>
      <c r="K34" s="37"/>
    </row>
    <row r="35" spans="2:11" s="34" customFormat="1" ht="6.75" customHeight="1">
      <c r="B35" s="35"/>
      <c r="C35" s="36"/>
      <c r="D35" s="36"/>
      <c r="E35" s="36"/>
      <c r="F35" s="36"/>
      <c r="G35" s="36"/>
      <c r="H35" s="36"/>
      <c r="I35" s="36"/>
      <c r="J35" s="36"/>
      <c r="K35" s="37"/>
    </row>
    <row r="36" spans="2:11" s="34" customFormat="1" ht="24.75" customHeight="1">
      <c r="B36" s="35"/>
      <c r="C36" s="52"/>
      <c r="D36" s="53" t="s">
        <v>39</v>
      </c>
      <c r="E36" s="54"/>
      <c r="F36" s="54"/>
      <c r="G36" s="55" t="s">
        <v>40</v>
      </c>
      <c r="H36" s="56" t="s">
        <v>41</v>
      </c>
      <c r="I36" s="54"/>
      <c r="J36" s="57">
        <f>SUM(J27:J34)</f>
        <v>0</v>
      </c>
      <c r="K36" s="58"/>
    </row>
    <row r="37" spans="2:11" s="34" customFormat="1" ht="14.25" customHeight="1">
      <c r="B37" s="59"/>
      <c r="C37" s="60"/>
      <c r="D37" s="60"/>
      <c r="E37" s="60"/>
      <c r="F37" s="60"/>
      <c r="G37" s="60"/>
      <c r="H37" s="60"/>
      <c r="I37" s="60"/>
      <c r="J37" s="60"/>
      <c r="K37" s="61"/>
    </row>
    <row r="41" spans="2:11" s="34" customFormat="1" ht="6.75" customHeight="1">
      <c r="B41" s="62"/>
      <c r="C41" s="63"/>
      <c r="D41" s="63"/>
      <c r="E41" s="63"/>
      <c r="F41" s="63"/>
      <c r="G41" s="63"/>
      <c r="H41" s="63"/>
      <c r="I41" s="63"/>
      <c r="J41" s="63"/>
      <c r="K41" s="64"/>
    </row>
    <row r="42" spans="2:11" s="34" customFormat="1" ht="36.75" customHeight="1">
      <c r="B42" s="35"/>
      <c r="C42" s="30" t="s">
        <v>42</v>
      </c>
      <c r="D42" s="36"/>
      <c r="E42" s="36"/>
      <c r="F42" s="36"/>
      <c r="G42" s="36"/>
      <c r="H42" s="36"/>
      <c r="I42" s="36"/>
      <c r="J42" s="36"/>
      <c r="K42" s="37"/>
    </row>
    <row r="43" spans="2:11" s="34" customFormat="1" ht="6.75" customHeight="1">
      <c r="B43" s="35"/>
      <c r="C43" s="36"/>
      <c r="D43" s="36"/>
      <c r="E43" s="36"/>
      <c r="F43" s="36"/>
      <c r="G43" s="36"/>
      <c r="H43" s="36"/>
      <c r="I43" s="36"/>
      <c r="J43" s="36"/>
      <c r="K43" s="37"/>
    </row>
    <row r="44" spans="2:11" s="34" customFormat="1" ht="14.25" customHeight="1">
      <c r="B44" s="35"/>
      <c r="C44" s="33" t="s">
        <v>12</v>
      </c>
      <c r="D44" s="36"/>
      <c r="E44" s="36"/>
      <c r="F44" s="36"/>
      <c r="G44" s="36"/>
      <c r="H44" s="36"/>
      <c r="I44" s="36"/>
      <c r="J44" s="36"/>
      <c r="K44" s="37"/>
    </row>
    <row r="45" spans="2:11" s="34" customFormat="1" ht="22.5" customHeight="1">
      <c r="B45" s="35"/>
      <c r="C45" s="36"/>
      <c r="D45" s="36"/>
      <c r="E45" s="608" t="str">
        <f>E7</f>
        <v>Revitalizace koupaliště Lhotka, Praha 4</v>
      </c>
      <c r="F45" s="601"/>
      <c r="G45" s="601"/>
      <c r="H45" s="601"/>
      <c r="I45" s="36"/>
      <c r="J45" s="36"/>
      <c r="K45" s="37"/>
    </row>
    <row r="46" spans="2:11" s="34" customFormat="1" ht="14.25" customHeight="1">
      <c r="B46" s="35"/>
      <c r="C46" s="33" t="s">
        <v>13</v>
      </c>
      <c r="D46" s="36"/>
      <c r="E46" s="36"/>
      <c r="F46" s="36"/>
      <c r="G46" s="36"/>
      <c r="H46" s="36"/>
      <c r="I46" s="36"/>
      <c r="J46" s="36"/>
      <c r="K46" s="37"/>
    </row>
    <row r="47" spans="2:11" s="34" customFormat="1" ht="23.25" customHeight="1">
      <c r="B47" s="35"/>
      <c r="C47" s="36"/>
      <c r="D47" s="36"/>
      <c r="E47" s="600" t="str">
        <f>E9</f>
        <v>01 - přípojka plynu</v>
      </c>
      <c r="F47" s="601"/>
      <c r="G47" s="601"/>
      <c r="H47" s="601"/>
      <c r="I47" s="36"/>
      <c r="J47" s="36"/>
      <c r="K47" s="37"/>
    </row>
    <row r="48" spans="2:11" s="34" customFormat="1" ht="6.75" customHeight="1">
      <c r="B48" s="35"/>
      <c r="C48" s="36"/>
      <c r="D48" s="36"/>
      <c r="E48" s="36"/>
      <c r="F48" s="36"/>
      <c r="G48" s="36"/>
      <c r="H48" s="36"/>
      <c r="I48" s="36"/>
      <c r="J48" s="36"/>
      <c r="K48" s="37"/>
    </row>
    <row r="49" spans="2:11" s="34" customFormat="1" ht="18" customHeight="1">
      <c r="B49" s="35"/>
      <c r="C49" s="33" t="s">
        <v>18</v>
      </c>
      <c r="D49" s="36"/>
      <c r="E49" s="36"/>
      <c r="F49" s="38" t="str">
        <f>F12</f>
        <v>Praha</v>
      </c>
      <c r="G49" s="36"/>
      <c r="H49" s="36"/>
      <c r="I49" s="33" t="s">
        <v>20</v>
      </c>
      <c r="J49" s="39" t="str">
        <f>IF(J12="","",J12)</f>
        <v>4.7.2016</v>
      </c>
      <c r="K49" s="37"/>
    </row>
    <row r="50" spans="2:11" s="34" customFormat="1" ht="6.75" customHeight="1">
      <c r="B50" s="35"/>
      <c r="C50" s="36"/>
      <c r="D50" s="36"/>
      <c r="E50" s="36"/>
      <c r="F50" s="36"/>
      <c r="G50" s="36"/>
      <c r="H50" s="36"/>
      <c r="I50" s="36"/>
      <c r="J50" s="36"/>
      <c r="K50" s="37"/>
    </row>
    <row r="51" spans="2:11" s="34" customFormat="1" ht="15">
      <c r="B51" s="35"/>
      <c r="C51" s="33" t="s">
        <v>21</v>
      </c>
      <c r="D51" s="36"/>
      <c r="E51" s="36"/>
      <c r="F51" s="38" t="str">
        <f>E15</f>
        <v>Městská část Praha 4, Antala Staška 2059/80b</v>
      </c>
      <c r="G51" s="36"/>
      <c r="H51" s="36"/>
      <c r="I51" s="33" t="s">
        <v>26</v>
      </c>
      <c r="J51" s="38" t="str">
        <f>E21</f>
        <v> </v>
      </c>
      <c r="K51" s="37"/>
    </row>
    <row r="52" spans="2:11" s="34" customFormat="1" ht="14.25" customHeight="1">
      <c r="B52" s="35"/>
      <c r="C52" s="33" t="s">
        <v>25</v>
      </c>
      <c r="D52" s="36"/>
      <c r="E52" s="36"/>
      <c r="F52" s="38" t="str">
        <f>IF(E18="","",E18)</f>
        <v> </v>
      </c>
      <c r="G52" s="36"/>
      <c r="H52" s="36"/>
      <c r="I52" s="36"/>
      <c r="J52" s="36"/>
      <c r="K52" s="37"/>
    </row>
    <row r="53" spans="2:11" s="34" customFormat="1" ht="9.75" customHeight="1">
      <c r="B53" s="35"/>
      <c r="C53" s="36"/>
      <c r="D53" s="36"/>
      <c r="E53" s="36"/>
      <c r="F53" s="36"/>
      <c r="G53" s="36"/>
      <c r="H53" s="36"/>
      <c r="I53" s="36"/>
      <c r="J53" s="36"/>
      <c r="K53" s="37"/>
    </row>
    <row r="54" spans="2:11" s="34" customFormat="1" ht="29.25" customHeight="1">
      <c r="B54" s="35"/>
      <c r="C54" s="65" t="s">
        <v>43</v>
      </c>
      <c r="D54" s="52"/>
      <c r="E54" s="52"/>
      <c r="F54" s="52"/>
      <c r="G54" s="52"/>
      <c r="H54" s="52"/>
      <c r="I54" s="52"/>
      <c r="J54" s="66" t="s">
        <v>44</v>
      </c>
      <c r="K54" s="67"/>
    </row>
    <row r="55" spans="2:11" s="34" customFormat="1" ht="9.75" customHeight="1">
      <c r="B55" s="35"/>
      <c r="C55" s="36"/>
      <c r="D55" s="36"/>
      <c r="E55" s="36"/>
      <c r="F55" s="36"/>
      <c r="G55" s="36"/>
      <c r="H55" s="36"/>
      <c r="I55" s="36"/>
      <c r="J55" s="36"/>
      <c r="K55" s="37"/>
    </row>
    <row r="56" spans="2:47" s="34" customFormat="1" ht="29.25" customHeight="1">
      <c r="B56" s="35"/>
      <c r="C56" s="68" t="s">
        <v>45</v>
      </c>
      <c r="D56" s="36"/>
      <c r="E56" s="36"/>
      <c r="F56" s="36"/>
      <c r="G56" s="36"/>
      <c r="H56" s="36"/>
      <c r="I56" s="36"/>
      <c r="J56" s="47">
        <f>J89</f>
        <v>0</v>
      </c>
      <c r="K56" s="37"/>
      <c r="AU56" s="24" t="s">
        <v>46</v>
      </c>
    </row>
    <row r="57" spans="2:11" s="75" customFormat="1" ht="24.75" customHeight="1">
      <c r="B57" s="69"/>
      <c r="C57" s="70"/>
      <c r="D57" s="71" t="s">
        <v>474</v>
      </c>
      <c r="E57" s="72"/>
      <c r="F57" s="72"/>
      <c r="G57" s="72"/>
      <c r="H57" s="72"/>
      <c r="I57" s="72"/>
      <c r="J57" s="73">
        <f>J90</f>
        <v>0</v>
      </c>
      <c r="K57" s="74"/>
    </row>
    <row r="58" spans="2:11" s="82" customFormat="1" ht="19.5" customHeight="1">
      <c r="B58" s="76"/>
      <c r="C58" s="77"/>
      <c r="D58" s="78" t="s">
        <v>475</v>
      </c>
      <c r="E58" s="79"/>
      <c r="F58" s="79"/>
      <c r="G58" s="79"/>
      <c r="H58" s="79"/>
      <c r="I58" s="79"/>
      <c r="J58" s="80">
        <f>J91</f>
        <v>0</v>
      </c>
      <c r="K58" s="81"/>
    </row>
    <row r="59" spans="2:11" s="82" customFormat="1" ht="19.5" customHeight="1">
      <c r="B59" s="76"/>
      <c r="C59" s="77"/>
      <c r="D59" s="78" t="s">
        <v>476</v>
      </c>
      <c r="E59" s="79"/>
      <c r="F59" s="79"/>
      <c r="G59" s="79"/>
      <c r="H59" s="79"/>
      <c r="I59" s="79"/>
      <c r="J59" s="80">
        <f>J127</f>
        <v>0</v>
      </c>
      <c r="K59" s="81"/>
    </row>
    <row r="60" spans="2:11" s="82" customFormat="1" ht="19.5" customHeight="1">
      <c r="B60" s="76"/>
      <c r="C60" s="77"/>
      <c r="D60" s="78" t="s">
        <v>1178</v>
      </c>
      <c r="E60" s="79"/>
      <c r="F60" s="79"/>
      <c r="G60" s="79"/>
      <c r="H60" s="79"/>
      <c r="I60" s="79"/>
      <c r="J60" s="80">
        <f>J131</f>
        <v>0</v>
      </c>
      <c r="K60" s="81"/>
    </row>
    <row r="61" spans="2:11" s="82" customFormat="1" ht="19.5" customHeight="1">
      <c r="B61" s="76"/>
      <c r="C61" s="77"/>
      <c r="D61" s="78" t="s">
        <v>477</v>
      </c>
      <c r="E61" s="79"/>
      <c r="F61" s="79"/>
      <c r="G61" s="79"/>
      <c r="H61" s="79"/>
      <c r="I61" s="79"/>
      <c r="J61" s="80">
        <f>J144</f>
        <v>0</v>
      </c>
      <c r="K61" s="81"/>
    </row>
    <row r="62" spans="2:11" s="82" customFormat="1" ht="19.5" customHeight="1">
      <c r="B62" s="76"/>
      <c r="C62" s="77"/>
      <c r="D62" s="78" t="s">
        <v>1179</v>
      </c>
      <c r="E62" s="79"/>
      <c r="F62" s="79"/>
      <c r="G62" s="79"/>
      <c r="H62" s="79"/>
      <c r="I62" s="79"/>
      <c r="J62" s="80">
        <f>J168</f>
        <v>0</v>
      </c>
      <c r="K62" s="81"/>
    </row>
    <row r="63" spans="2:11" s="82" customFormat="1" ht="19.5" customHeight="1">
      <c r="B63" s="76"/>
      <c r="C63" s="77"/>
      <c r="D63" s="78" t="s">
        <v>1180</v>
      </c>
      <c r="E63" s="79"/>
      <c r="F63" s="79"/>
      <c r="G63" s="79"/>
      <c r="H63" s="79"/>
      <c r="I63" s="79"/>
      <c r="J63" s="80">
        <f>J172</f>
        <v>0</v>
      </c>
      <c r="K63" s="81"/>
    </row>
    <row r="64" spans="2:11" s="82" customFormat="1" ht="19.5" customHeight="1">
      <c r="B64" s="76"/>
      <c r="C64" s="77"/>
      <c r="D64" s="78" t="s">
        <v>478</v>
      </c>
      <c r="E64" s="79"/>
      <c r="F64" s="79"/>
      <c r="G64" s="79"/>
      <c r="H64" s="79"/>
      <c r="I64" s="79"/>
      <c r="J64" s="80">
        <f>J182</f>
        <v>0</v>
      </c>
      <c r="K64" s="81"/>
    </row>
    <row r="65" spans="2:11" s="75" customFormat="1" ht="24.75" customHeight="1">
      <c r="B65" s="69"/>
      <c r="C65" s="70"/>
      <c r="D65" s="71" t="s">
        <v>47</v>
      </c>
      <c r="E65" s="72"/>
      <c r="F65" s="72"/>
      <c r="G65" s="72"/>
      <c r="H65" s="72"/>
      <c r="I65" s="72"/>
      <c r="J65" s="73">
        <f>J187</f>
        <v>0</v>
      </c>
      <c r="K65" s="74"/>
    </row>
    <row r="66" spans="2:11" s="82" customFormat="1" ht="19.5" customHeight="1">
      <c r="B66" s="76"/>
      <c r="C66" s="77"/>
      <c r="D66" s="78" t="s">
        <v>479</v>
      </c>
      <c r="E66" s="79"/>
      <c r="F66" s="79"/>
      <c r="G66" s="79"/>
      <c r="H66" s="79"/>
      <c r="I66" s="79"/>
      <c r="J66" s="80">
        <f>J188</f>
        <v>0</v>
      </c>
      <c r="K66" s="81"/>
    </row>
    <row r="67" spans="2:11" s="75" customFormat="1" ht="24.75" customHeight="1">
      <c r="B67" s="69"/>
      <c r="C67" s="70"/>
      <c r="D67" s="71" t="s">
        <v>56</v>
      </c>
      <c r="E67" s="72"/>
      <c r="F67" s="72"/>
      <c r="G67" s="72"/>
      <c r="H67" s="72"/>
      <c r="I67" s="72"/>
      <c r="J67" s="73">
        <f>J195</f>
        <v>0</v>
      </c>
      <c r="K67" s="74"/>
    </row>
    <row r="68" spans="2:11" s="82" customFormat="1" ht="19.5" customHeight="1">
      <c r="B68" s="76"/>
      <c r="C68" s="77"/>
      <c r="D68" s="78" t="s">
        <v>1181</v>
      </c>
      <c r="E68" s="79"/>
      <c r="F68" s="79"/>
      <c r="G68" s="79"/>
      <c r="H68" s="79"/>
      <c r="I68" s="79"/>
      <c r="J68" s="80">
        <f>J196</f>
        <v>0</v>
      </c>
      <c r="K68" s="81"/>
    </row>
    <row r="69" spans="2:11" s="82" customFormat="1" ht="19.5" customHeight="1">
      <c r="B69" s="76"/>
      <c r="C69" s="77"/>
      <c r="D69" s="78" t="s">
        <v>57</v>
      </c>
      <c r="E69" s="79"/>
      <c r="F69" s="79"/>
      <c r="G69" s="79"/>
      <c r="H69" s="79"/>
      <c r="I69" s="79"/>
      <c r="J69" s="80">
        <f>J201</f>
        <v>0</v>
      </c>
      <c r="K69" s="81"/>
    </row>
    <row r="70" spans="2:11" s="34" customFormat="1" ht="21.75" customHeight="1">
      <c r="B70" s="35"/>
      <c r="C70" s="36"/>
      <c r="D70" s="36"/>
      <c r="E70" s="36"/>
      <c r="F70" s="36"/>
      <c r="G70" s="36"/>
      <c r="H70" s="36"/>
      <c r="I70" s="36"/>
      <c r="J70" s="36"/>
      <c r="K70" s="37"/>
    </row>
    <row r="71" spans="2:11" s="34" customFormat="1" ht="6.75" customHeight="1">
      <c r="B71" s="59"/>
      <c r="C71" s="60"/>
      <c r="D71" s="60"/>
      <c r="E71" s="60"/>
      <c r="F71" s="60"/>
      <c r="G71" s="60"/>
      <c r="H71" s="60"/>
      <c r="I71" s="60"/>
      <c r="J71" s="60"/>
      <c r="K71" s="61"/>
    </row>
    <row r="75" spans="2:12" s="34" customFormat="1" ht="6.75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35"/>
    </row>
    <row r="76" spans="2:12" s="34" customFormat="1" ht="36.75" customHeight="1">
      <c r="B76" s="35"/>
      <c r="C76" s="83" t="s">
        <v>58</v>
      </c>
      <c r="L76" s="35"/>
    </row>
    <row r="77" spans="2:12" s="34" customFormat="1" ht="6.75" customHeight="1">
      <c r="B77" s="35"/>
      <c r="L77" s="35"/>
    </row>
    <row r="78" spans="2:12" s="34" customFormat="1" ht="14.25" customHeight="1">
      <c r="B78" s="35"/>
      <c r="C78" s="84" t="s">
        <v>12</v>
      </c>
      <c r="L78" s="35"/>
    </row>
    <row r="79" spans="2:12" s="34" customFormat="1" ht="22.5" customHeight="1">
      <c r="B79" s="35"/>
      <c r="E79" s="602" t="str">
        <f>E7</f>
        <v>Revitalizace koupaliště Lhotka, Praha 4</v>
      </c>
      <c r="F79" s="603"/>
      <c r="G79" s="603"/>
      <c r="H79" s="603"/>
      <c r="L79" s="35"/>
    </row>
    <row r="80" spans="2:12" s="34" customFormat="1" ht="14.25" customHeight="1">
      <c r="B80" s="35"/>
      <c r="C80" s="84" t="s">
        <v>13</v>
      </c>
      <c r="L80" s="35"/>
    </row>
    <row r="81" spans="2:12" s="34" customFormat="1" ht="23.25" customHeight="1">
      <c r="B81" s="35"/>
      <c r="E81" s="604" t="str">
        <f>E9</f>
        <v>01 - přípojka plynu</v>
      </c>
      <c r="F81" s="603"/>
      <c r="G81" s="603"/>
      <c r="H81" s="603"/>
      <c r="L81" s="35"/>
    </row>
    <row r="82" spans="2:12" s="34" customFormat="1" ht="6.75" customHeight="1">
      <c r="B82" s="35"/>
      <c r="L82" s="35"/>
    </row>
    <row r="83" spans="2:12" s="34" customFormat="1" ht="18" customHeight="1">
      <c r="B83" s="35"/>
      <c r="C83" s="84" t="s">
        <v>18</v>
      </c>
      <c r="F83" s="85" t="str">
        <f>F12</f>
        <v>Praha</v>
      </c>
      <c r="I83" s="84" t="s">
        <v>20</v>
      </c>
      <c r="J83" s="86" t="str">
        <f>IF(J12="","",J12)</f>
        <v>4.7.2016</v>
      </c>
      <c r="L83" s="35"/>
    </row>
    <row r="84" spans="2:12" s="34" customFormat="1" ht="6.75" customHeight="1">
      <c r="B84" s="35"/>
      <c r="L84" s="35"/>
    </row>
    <row r="85" spans="2:12" s="34" customFormat="1" ht="15">
      <c r="B85" s="35"/>
      <c r="C85" s="84" t="s">
        <v>21</v>
      </c>
      <c r="F85" s="85" t="str">
        <f>E15</f>
        <v>Městská část Praha 4, Antala Staška 2059/80b</v>
      </c>
      <c r="I85" s="84" t="s">
        <v>26</v>
      </c>
      <c r="J85" s="85" t="str">
        <f>E21</f>
        <v> </v>
      </c>
      <c r="L85" s="35"/>
    </row>
    <row r="86" spans="2:12" s="34" customFormat="1" ht="14.25" customHeight="1">
      <c r="B86" s="35"/>
      <c r="C86" s="84" t="s">
        <v>25</v>
      </c>
      <c r="F86" s="85" t="str">
        <f>IF(E18="","",E18)</f>
        <v> </v>
      </c>
      <c r="L86" s="35"/>
    </row>
    <row r="87" spans="2:12" s="34" customFormat="1" ht="9.75" customHeight="1">
      <c r="B87" s="35"/>
      <c r="L87" s="35"/>
    </row>
    <row r="88" spans="2:20" s="95" customFormat="1" ht="29.25" customHeight="1">
      <c r="B88" s="87"/>
      <c r="C88" s="88" t="s">
        <v>59</v>
      </c>
      <c r="D88" s="89" t="s">
        <v>60</v>
      </c>
      <c r="E88" s="89" t="s">
        <v>61</v>
      </c>
      <c r="F88" s="89" t="s">
        <v>62</v>
      </c>
      <c r="G88" s="89" t="s">
        <v>63</v>
      </c>
      <c r="H88" s="89" t="s">
        <v>64</v>
      </c>
      <c r="I88" s="90" t="s">
        <v>65</v>
      </c>
      <c r="J88" s="89" t="s">
        <v>44</v>
      </c>
      <c r="K88" s="91" t="s">
        <v>66</v>
      </c>
      <c r="L88" s="87"/>
      <c r="M88" s="92" t="s">
        <v>67</v>
      </c>
      <c r="N88" s="93" t="s">
        <v>33</v>
      </c>
      <c r="O88" s="93" t="s">
        <v>68</v>
      </c>
      <c r="P88" s="93" t="s">
        <v>69</v>
      </c>
      <c r="Q88" s="93" t="s">
        <v>70</v>
      </c>
      <c r="R88" s="93" t="s">
        <v>71</v>
      </c>
      <c r="S88" s="93" t="s">
        <v>72</v>
      </c>
      <c r="T88" s="94" t="s">
        <v>73</v>
      </c>
    </row>
    <row r="89" spans="2:63" s="34" customFormat="1" ht="29.25" customHeight="1">
      <c r="B89" s="35"/>
      <c r="C89" s="96" t="s">
        <v>45</v>
      </c>
      <c r="J89" s="97">
        <f>BK89</f>
        <v>0</v>
      </c>
      <c r="L89" s="35"/>
      <c r="M89" s="98"/>
      <c r="N89" s="44"/>
      <c r="O89" s="44"/>
      <c r="P89" s="99" t="e">
        <f>P90+P187+P195</f>
        <v>#REF!</v>
      </c>
      <c r="Q89" s="44"/>
      <c r="R89" s="99" t="e">
        <f>R90+R187+R195</f>
        <v>#REF!</v>
      </c>
      <c r="S89" s="44"/>
      <c r="T89" s="100" t="e">
        <f>T90+T187+T195</f>
        <v>#REF!</v>
      </c>
      <c r="AT89" s="24" t="s">
        <v>74</v>
      </c>
      <c r="AU89" s="24" t="s">
        <v>46</v>
      </c>
      <c r="BK89" s="101">
        <f>BK90+BK187+BK195</f>
        <v>0</v>
      </c>
    </row>
    <row r="90" spans="2:63" s="103" customFormat="1" ht="36.75" customHeight="1">
      <c r="B90" s="102"/>
      <c r="D90" s="104" t="s">
        <v>74</v>
      </c>
      <c r="E90" s="105" t="s">
        <v>481</v>
      </c>
      <c r="F90" s="105" t="s">
        <v>482</v>
      </c>
      <c r="J90" s="106">
        <f>BK90</f>
        <v>0</v>
      </c>
      <c r="L90" s="102"/>
      <c r="M90" s="107"/>
      <c r="N90" s="108"/>
      <c r="O90" s="108"/>
      <c r="P90" s="109">
        <f>P91+P127+P131+P144+P168+P172+P182</f>
        <v>28.991463999999997</v>
      </c>
      <c r="Q90" s="108"/>
      <c r="R90" s="109">
        <f>R91+R127+R131+R144+R168+R172+R182</f>
        <v>0.015396</v>
      </c>
      <c r="S90" s="108"/>
      <c r="T90" s="110">
        <f>T91+T127+T131+T144+T168+T172+T182</f>
        <v>3.5855999999999995</v>
      </c>
      <c r="AR90" s="104" t="s">
        <v>81</v>
      </c>
      <c r="AT90" s="111" t="s">
        <v>74</v>
      </c>
      <c r="AU90" s="111" t="s">
        <v>77</v>
      </c>
      <c r="AY90" s="104" t="s">
        <v>78</v>
      </c>
      <c r="BK90" s="112">
        <f>BK91+BK127+BK131+BK144+BK168+BK172+BK182</f>
        <v>0</v>
      </c>
    </row>
    <row r="91" spans="2:63" s="103" customFormat="1" ht="19.5" customHeight="1">
      <c r="B91" s="102"/>
      <c r="D91" s="113" t="s">
        <v>74</v>
      </c>
      <c r="E91" s="114" t="s">
        <v>81</v>
      </c>
      <c r="F91" s="114" t="s">
        <v>483</v>
      </c>
      <c r="J91" s="115">
        <f>BK91</f>
        <v>0</v>
      </c>
      <c r="L91" s="102"/>
      <c r="M91" s="107"/>
      <c r="N91" s="108"/>
      <c r="O91" s="108"/>
      <c r="P91" s="109">
        <f>SUM(P92:P126)</f>
        <v>13.77576</v>
      </c>
      <c r="Q91" s="108"/>
      <c r="R91" s="109">
        <f>SUM(R92:R126)</f>
        <v>0.0008640000000000001</v>
      </c>
      <c r="S91" s="108"/>
      <c r="T91" s="110">
        <f>SUM(T92:T126)</f>
        <v>3.5855999999999995</v>
      </c>
      <c r="AR91" s="104" t="s">
        <v>81</v>
      </c>
      <c r="AT91" s="111" t="s">
        <v>74</v>
      </c>
      <c r="AU91" s="111" t="s">
        <v>81</v>
      </c>
      <c r="AY91" s="104" t="s">
        <v>78</v>
      </c>
      <c r="BK91" s="112">
        <f>SUM(BK92:BK126)</f>
        <v>0</v>
      </c>
    </row>
    <row r="92" spans="2:65" s="34" customFormat="1" ht="22.5" customHeight="1">
      <c r="B92" s="35"/>
      <c r="C92" s="116" t="s">
        <v>81</v>
      </c>
      <c r="D92" s="116" t="s">
        <v>82</v>
      </c>
      <c r="E92" s="117" t="s">
        <v>1182</v>
      </c>
      <c r="F92" s="118" t="s">
        <v>1183</v>
      </c>
      <c r="G92" s="119" t="s">
        <v>1144</v>
      </c>
      <c r="H92" s="120">
        <v>4.8</v>
      </c>
      <c r="I92" s="5"/>
      <c r="J92" s="121">
        <f>ROUND(I92*H92,2)</f>
        <v>0</v>
      </c>
      <c r="K92" s="118" t="s">
        <v>86</v>
      </c>
      <c r="L92" s="35"/>
      <c r="M92" s="122" t="s">
        <v>16</v>
      </c>
      <c r="N92" s="123" t="s">
        <v>34</v>
      </c>
      <c r="O92" s="124">
        <v>0.102</v>
      </c>
      <c r="P92" s="124">
        <f>O92*H92</f>
        <v>0.4895999999999999</v>
      </c>
      <c r="Q92" s="124">
        <v>0</v>
      </c>
      <c r="R92" s="124">
        <f>Q92*H92</f>
        <v>0</v>
      </c>
      <c r="S92" s="124">
        <v>0.235</v>
      </c>
      <c r="T92" s="125">
        <f>S92*H92</f>
        <v>1.128</v>
      </c>
      <c r="AR92" s="24" t="s">
        <v>106</v>
      </c>
      <c r="AT92" s="24" t="s">
        <v>82</v>
      </c>
      <c r="AU92" s="24" t="s">
        <v>8</v>
      </c>
      <c r="AY92" s="24" t="s">
        <v>78</v>
      </c>
      <c r="BE92" s="126">
        <f>IF(N92="základní",J92,0)</f>
        <v>0</v>
      </c>
      <c r="BF92" s="126">
        <f>IF(N92="snížená",J92,0)</f>
        <v>0</v>
      </c>
      <c r="BG92" s="126">
        <f>IF(N92="zákl. přenesená",J92,0)</f>
        <v>0</v>
      </c>
      <c r="BH92" s="126">
        <f>IF(N92="sníž. přenesená",J92,0)</f>
        <v>0</v>
      </c>
      <c r="BI92" s="126">
        <f>IF(N92="nulová",J92,0)</f>
        <v>0</v>
      </c>
      <c r="BJ92" s="24" t="s">
        <v>81</v>
      </c>
      <c r="BK92" s="126">
        <f>ROUND(I92*H92,2)</f>
        <v>0</v>
      </c>
      <c r="BL92" s="24" t="s">
        <v>106</v>
      </c>
      <c r="BM92" s="24" t="s">
        <v>1184</v>
      </c>
    </row>
    <row r="93" spans="2:47" s="34" customFormat="1" ht="42" customHeight="1">
      <c r="B93" s="35"/>
      <c r="D93" s="127" t="s">
        <v>89</v>
      </c>
      <c r="F93" s="128" t="s">
        <v>1185</v>
      </c>
      <c r="I93" s="16"/>
      <c r="L93" s="35"/>
      <c r="M93" s="129"/>
      <c r="N93" s="36"/>
      <c r="O93" s="36"/>
      <c r="P93" s="36"/>
      <c r="Q93" s="36"/>
      <c r="R93" s="36"/>
      <c r="S93" s="36"/>
      <c r="T93" s="130"/>
      <c r="AT93" s="24" t="s">
        <v>89</v>
      </c>
      <c r="AU93" s="24" t="s">
        <v>8</v>
      </c>
    </row>
    <row r="94" spans="2:51" s="139" customFormat="1" ht="22.5" customHeight="1">
      <c r="B94" s="138"/>
      <c r="D94" s="140" t="s">
        <v>91</v>
      </c>
      <c r="E94" s="141" t="s">
        <v>16</v>
      </c>
      <c r="F94" s="142" t="s">
        <v>1186</v>
      </c>
      <c r="H94" s="143">
        <v>4.8</v>
      </c>
      <c r="I94" s="20"/>
      <c r="L94" s="138"/>
      <c r="M94" s="144"/>
      <c r="N94" s="145"/>
      <c r="O94" s="145"/>
      <c r="P94" s="145"/>
      <c r="Q94" s="145"/>
      <c r="R94" s="145"/>
      <c r="S94" s="145"/>
      <c r="T94" s="146"/>
      <c r="AT94" s="147" t="s">
        <v>91</v>
      </c>
      <c r="AU94" s="147" t="s">
        <v>8</v>
      </c>
      <c r="AV94" s="139" t="s">
        <v>8</v>
      </c>
      <c r="AW94" s="139" t="s">
        <v>93</v>
      </c>
      <c r="AX94" s="139" t="s">
        <v>81</v>
      </c>
      <c r="AY94" s="147" t="s">
        <v>78</v>
      </c>
    </row>
    <row r="95" spans="2:65" s="34" customFormat="1" ht="22.5" customHeight="1">
      <c r="B95" s="35"/>
      <c r="C95" s="116" t="s">
        <v>8</v>
      </c>
      <c r="D95" s="116" t="s">
        <v>82</v>
      </c>
      <c r="E95" s="117" t="s">
        <v>1187</v>
      </c>
      <c r="F95" s="118" t="s">
        <v>1188</v>
      </c>
      <c r="G95" s="119" t="s">
        <v>1144</v>
      </c>
      <c r="H95" s="120">
        <v>9.6</v>
      </c>
      <c r="I95" s="5"/>
      <c r="J95" s="121">
        <f>ROUND(I95*H95,2)</f>
        <v>0</v>
      </c>
      <c r="K95" s="118" t="s">
        <v>86</v>
      </c>
      <c r="L95" s="35"/>
      <c r="M95" s="122" t="s">
        <v>16</v>
      </c>
      <c r="N95" s="123" t="s">
        <v>34</v>
      </c>
      <c r="O95" s="124">
        <v>0.034</v>
      </c>
      <c r="P95" s="124">
        <f>O95*H95</f>
        <v>0.3264</v>
      </c>
      <c r="Q95" s="124">
        <v>9E-05</v>
      </c>
      <c r="R95" s="124">
        <f>Q95*H95</f>
        <v>0.0008640000000000001</v>
      </c>
      <c r="S95" s="124">
        <v>0.256</v>
      </c>
      <c r="T95" s="125">
        <f>S95*H95</f>
        <v>2.4576</v>
      </c>
      <c r="AR95" s="24" t="s">
        <v>106</v>
      </c>
      <c r="AT95" s="24" t="s">
        <v>82</v>
      </c>
      <c r="AU95" s="24" t="s">
        <v>8</v>
      </c>
      <c r="AY95" s="24" t="s">
        <v>78</v>
      </c>
      <c r="BE95" s="126">
        <f>IF(N95="základní",J95,0)</f>
        <v>0</v>
      </c>
      <c r="BF95" s="126">
        <f>IF(N95="snížená",J95,0)</f>
        <v>0</v>
      </c>
      <c r="BG95" s="126">
        <f>IF(N95="zákl. přenesená",J95,0)</f>
        <v>0</v>
      </c>
      <c r="BH95" s="126">
        <f>IF(N95="sníž. přenesená",J95,0)</f>
        <v>0</v>
      </c>
      <c r="BI95" s="126">
        <f>IF(N95="nulová",J95,0)</f>
        <v>0</v>
      </c>
      <c r="BJ95" s="24" t="s">
        <v>81</v>
      </c>
      <c r="BK95" s="126">
        <f>ROUND(I95*H95,2)</f>
        <v>0</v>
      </c>
      <c r="BL95" s="24" t="s">
        <v>106</v>
      </c>
      <c r="BM95" s="24" t="s">
        <v>1189</v>
      </c>
    </row>
    <row r="96" spans="2:47" s="34" customFormat="1" ht="30" customHeight="1">
      <c r="B96" s="35"/>
      <c r="D96" s="127" t="s">
        <v>89</v>
      </c>
      <c r="F96" s="128" t="s">
        <v>1190</v>
      </c>
      <c r="I96" s="16"/>
      <c r="L96" s="35"/>
      <c r="M96" s="129"/>
      <c r="N96" s="36"/>
      <c r="O96" s="36"/>
      <c r="P96" s="36"/>
      <c r="Q96" s="36"/>
      <c r="R96" s="36"/>
      <c r="S96" s="36"/>
      <c r="T96" s="130"/>
      <c r="AT96" s="24" t="s">
        <v>89</v>
      </c>
      <c r="AU96" s="24" t="s">
        <v>8</v>
      </c>
    </row>
    <row r="97" spans="2:51" s="139" customFormat="1" ht="22.5" customHeight="1">
      <c r="B97" s="138"/>
      <c r="D97" s="140" t="s">
        <v>91</v>
      </c>
      <c r="E97" s="141" t="s">
        <v>16</v>
      </c>
      <c r="F97" s="142" t="s">
        <v>1191</v>
      </c>
      <c r="H97" s="143">
        <v>9.6</v>
      </c>
      <c r="I97" s="20"/>
      <c r="L97" s="138"/>
      <c r="M97" s="144"/>
      <c r="N97" s="145"/>
      <c r="O97" s="145"/>
      <c r="P97" s="145"/>
      <c r="Q97" s="145"/>
      <c r="R97" s="145"/>
      <c r="S97" s="145"/>
      <c r="T97" s="146"/>
      <c r="AT97" s="147" t="s">
        <v>91</v>
      </c>
      <c r="AU97" s="147" t="s">
        <v>8</v>
      </c>
      <c r="AV97" s="139" t="s">
        <v>8</v>
      </c>
      <c r="AW97" s="139" t="s">
        <v>93</v>
      </c>
      <c r="AX97" s="139" t="s">
        <v>81</v>
      </c>
      <c r="AY97" s="147" t="s">
        <v>78</v>
      </c>
    </row>
    <row r="98" spans="2:65" s="34" customFormat="1" ht="22.5" customHeight="1">
      <c r="B98" s="35"/>
      <c r="C98" s="116" t="s">
        <v>101</v>
      </c>
      <c r="D98" s="116" t="s">
        <v>82</v>
      </c>
      <c r="E98" s="117" t="s">
        <v>484</v>
      </c>
      <c r="F98" s="118" t="s">
        <v>485</v>
      </c>
      <c r="G98" s="119" t="s">
        <v>486</v>
      </c>
      <c r="H98" s="120">
        <v>4.8</v>
      </c>
      <c r="I98" s="5"/>
      <c r="J98" s="121">
        <f>ROUND(I98*H98,2)</f>
        <v>0</v>
      </c>
      <c r="K98" s="118" t="s">
        <v>86</v>
      </c>
      <c r="L98" s="35"/>
      <c r="M98" s="122" t="s">
        <v>16</v>
      </c>
      <c r="N98" s="123" t="s">
        <v>34</v>
      </c>
      <c r="O98" s="124">
        <v>2.32</v>
      </c>
      <c r="P98" s="124">
        <f>O98*H98</f>
        <v>11.136</v>
      </c>
      <c r="Q98" s="124">
        <v>0</v>
      </c>
      <c r="R98" s="124">
        <f>Q98*H98</f>
        <v>0</v>
      </c>
      <c r="S98" s="124">
        <v>0</v>
      </c>
      <c r="T98" s="125">
        <f>S98*H98</f>
        <v>0</v>
      </c>
      <c r="AR98" s="24" t="s">
        <v>106</v>
      </c>
      <c r="AT98" s="24" t="s">
        <v>82</v>
      </c>
      <c r="AU98" s="24" t="s">
        <v>8</v>
      </c>
      <c r="AY98" s="24" t="s">
        <v>78</v>
      </c>
      <c r="BE98" s="126">
        <f>IF(N98="základní",J98,0)</f>
        <v>0</v>
      </c>
      <c r="BF98" s="126">
        <f>IF(N98="snížená",J98,0)</f>
        <v>0</v>
      </c>
      <c r="BG98" s="126">
        <f>IF(N98="zákl. přenesená",J98,0)</f>
        <v>0</v>
      </c>
      <c r="BH98" s="126">
        <f>IF(N98="sníž. přenesená",J98,0)</f>
        <v>0</v>
      </c>
      <c r="BI98" s="126">
        <f>IF(N98="nulová",J98,0)</f>
        <v>0</v>
      </c>
      <c r="BJ98" s="24" t="s">
        <v>81</v>
      </c>
      <c r="BK98" s="126">
        <f>ROUND(I98*H98,2)</f>
        <v>0</v>
      </c>
      <c r="BL98" s="24" t="s">
        <v>106</v>
      </c>
      <c r="BM98" s="24" t="s">
        <v>1192</v>
      </c>
    </row>
    <row r="99" spans="2:47" s="34" customFormat="1" ht="30" customHeight="1">
      <c r="B99" s="35"/>
      <c r="D99" s="127" t="s">
        <v>89</v>
      </c>
      <c r="F99" s="128" t="s">
        <v>488</v>
      </c>
      <c r="I99" s="16"/>
      <c r="L99" s="35"/>
      <c r="M99" s="129"/>
      <c r="N99" s="36"/>
      <c r="O99" s="36"/>
      <c r="P99" s="36"/>
      <c r="Q99" s="36"/>
      <c r="R99" s="36"/>
      <c r="S99" s="36"/>
      <c r="T99" s="130"/>
      <c r="AT99" s="24" t="s">
        <v>89</v>
      </c>
      <c r="AU99" s="24" t="s">
        <v>8</v>
      </c>
    </row>
    <row r="100" spans="2:51" s="139" customFormat="1" ht="22.5" customHeight="1">
      <c r="B100" s="138"/>
      <c r="D100" s="140" t="s">
        <v>91</v>
      </c>
      <c r="E100" s="141" t="s">
        <v>16</v>
      </c>
      <c r="F100" s="142" t="s">
        <v>1193</v>
      </c>
      <c r="H100" s="143">
        <v>4.8</v>
      </c>
      <c r="I100" s="20"/>
      <c r="L100" s="138"/>
      <c r="M100" s="144"/>
      <c r="N100" s="145"/>
      <c r="O100" s="145"/>
      <c r="P100" s="145"/>
      <c r="Q100" s="145"/>
      <c r="R100" s="145"/>
      <c r="S100" s="145"/>
      <c r="T100" s="146"/>
      <c r="AT100" s="147" t="s">
        <v>91</v>
      </c>
      <c r="AU100" s="147" t="s">
        <v>8</v>
      </c>
      <c r="AV100" s="139" t="s">
        <v>8</v>
      </c>
      <c r="AW100" s="139" t="s">
        <v>93</v>
      </c>
      <c r="AX100" s="139" t="s">
        <v>81</v>
      </c>
      <c r="AY100" s="147" t="s">
        <v>78</v>
      </c>
    </row>
    <row r="101" spans="2:65" s="34" customFormat="1" ht="22.5" customHeight="1">
      <c r="B101" s="35"/>
      <c r="C101" s="116" t="s">
        <v>106</v>
      </c>
      <c r="D101" s="116" t="s">
        <v>82</v>
      </c>
      <c r="E101" s="117" t="s">
        <v>490</v>
      </c>
      <c r="F101" s="118" t="s">
        <v>491</v>
      </c>
      <c r="G101" s="119" t="s">
        <v>486</v>
      </c>
      <c r="H101" s="120">
        <v>4.8</v>
      </c>
      <c r="I101" s="5"/>
      <c r="J101" s="121">
        <f>ROUND(I101*H101,2)</f>
        <v>0</v>
      </c>
      <c r="K101" s="118" t="s">
        <v>86</v>
      </c>
      <c r="L101" s="35"/>
      <c r="M101" s="122" t="s">
        <v>16</v>
      </c>
      <c r="N101" s="123" t="s">
        <v>34</v>
      </c>
      <c r="O101" s="124">
        <v>0.074</v>
      </c>
      <c r="P101" s="124">
        <f>O101*H101</f>
        <v>0.35519999999999996</v>
      </c>
      <c r="Q101" s="124">
        <v>0</v>
      </c>
      <c r="R101" s="124">
        <f>Q101*H101</f>
        <v>0</v>
      </c>
      <c r="S101" s="124">
        <v>0</v>
      </c>
      <c r="T101" s="125">
        <f>S101*H101</f>
        <v>0</v>
      </c>
      <c r="AR101" s="24" t="s">
        <v>106</v>
      </c>
      <c r="AT101" s="24" t="s">
        <v>82</v>
      </c>
      <c r="AU101" s="24" t="s">
        <v>8</v>
      </c>
      <c r="AY101" s="24" t="s">
        <v>78</v>
      </c>
      <c r="BE101" s="126">
        <f>IF(N101="základní",J101,0)</f>
        <v>0</v>
      </c>
      <c r="BF101" s="126">
        <f>IF(N101="snížená",J101,0)</f>
        <v>0</v>
      </c>
      <c r="BG101" s="126">
        <f>IF(N101="zákl. přenesená",J101,0)</f>
        <v>0</v>
      </c>
      <c r="BH101" s="126">
        <f>IF(N101="sníž. přenesená",J101,0)</f>
        <v>0</v>
      </c>
      <c r="BI101" s="126">
        <f>IF(N101="nulová",J101,0)</f>
        <v>0</v>
      </c>
      <c r="BJ101" s="24" t="s">
        <v>81</v>
      </c>
      <c r="BK101" s="126">
        <f>ROUND(I101*H101,2)</f>
        <v>0</v>
      </c>
      <c r="BL101" s="24" t="s">
        <v>106</v>
      </c>
      <c r="BM101" s="24" t="s">
        <v>1194</v>
      </c>
    </row>
    <row r="102" spans="2:47" s="34" customFormat="1" ht="30" customHeight="1">
      <c r="B102" s="35"/>
      <c r="D102" s="127" t="s">
        <v>89</v>
      </c>
      <c r="F102" s="128" t="s">
        <v>493</v>
      </c>
      <c r="I102" s="16"/>
      <c r="L102" s="35"/>
      <c r="M102" s="129"/>
      <c r="N102" s="36"/>
      <c r="O102" s="36"/>
      <c r="P102" s="36"/>
      <c r="Q102" s="36"/>
      <c r="R102" s="36"/>
      <c r="S102" s="36"/>
      <c r="T102" s="130"/>
      <c r="AT102" s="24" t="s">
        <v>89</v>
      </c>
      <c r="AU102" s="24" t="s">
        <v>8</v>
      </c>
    </row>
    <row r="103" spans="2:51" s="132" customFormat="1" ht="22.5" customHeight="1">
      <c r="B103" s="131"/>
      <c r="D103" s="127" t="s">
        <v>91</v>
      </c>
      <c r="E103" s="133" t="s">
        <v>16</v>
      </c>
      <c r="F103" s="134" t="s">
        <v>494</v>
      </c>
      <c r="H103" s="133" t="s">
        <v>16</v>
      </c>
      <c r="I103" s="21"/>
      <c r="L103" s="131"/>
      <c r="M103" s="135"/>
      <c r="N103" s="136"/>
      <c r="O103" s="136"/>
      <c r="P103" s="136"/>
      <c r="Q103" s="136"/>
      <c r="R103" s="136"/>
      <c r="S103" s="136"/>
      <c r="T103" s="137"/>
      <c r="AT103" s="133" t="s">
        <v>91</v>
      </c>
      <c r="AU103" s="133" t="s">
        <v>8</v>
      </c>
      <c r="AV103" s="132" t="s">
        <v>81</v>
      </c>
      <c r="AW103" s="132" t="s">
        <v>93</v>
      </c>
      <c r="AX103" s="132" t="s">
        <v>77</v>
      </c>
      <c r="AY103" s="133" t="s">
        <v>78</v>
      </c>
    </row>
    <row r="104" spans="2:51" s="139" customFormat="1" ht="22.5" customHeight="1">
      <c r="B104" s="138"/>
      <c r="D104" s="140" t="s">
        <v>91</v>
      </c>
      <c r="E104" s="141" t="s">
        <v>16</v>
      </c>
      <c r="F104" s="142" t="s">
        <v>1195</v>
      </c>
      <c r="H104" s="143">
        <v>4.8</v>
      </c>
      <c r="I104" s="20"/>
      <c r="L104" s="138"/>
      <c r="M104" s="144"/>
      <c r="N104" s="145"/>
      <c r="O104" s="145"/>
      <c r="P104" s="145"/>
      <c r="Q104" s="145"/>
      <c r="R104" s="145"/>
      <c r="S104" s="145"/>
      <c r="T104" s="146"/>
      <c r="AT104" s="147" t="s">
        <v>91</v>
      </c>
      <c r="AU104" s="147" t="s">
        <v>8</v>
      </c>
      <c r="AV104" s="139" t="s">
        <v>8</v>
      </c>
      <c r="AW104" s="139" t="s">
        <v>93</v>
      </c>
      <c r="AX104" s="139" t="s">
        <v>81</v>
      </c>
      <c r="AY104" s="147" t="s">
        <v>78</v>
      </c>
    </row>
    <row r="105" spans="2:65" s="34" customFormat="1" ht="22.5" customHeight="1">
      <c r="B105" s="35"/>
      <c r="C105" s="116" t="s">
        <v>111</v>
      </c>
      <c r="D105" s="116" t="s">
        <v>82</v>
      </c>
      <c r="E105" s="117" t="s">
        <v>495</v>
      </c>
      <c r="F105" s="118" t="s">
        <v>496</v>
      </c>
      <c r="G105" s="119" t="s">
        <v>486</v>
      </c>
      <c r="H105" s="120">
        <v>2.16</v>
      </c>
      <c r="I105" s="5"/>
      <c r="J105" s="121">
        <f>ROUND(I105*H105,2)</f>
        <v>0</v>
      </c>
      <c r="K105" s="118" t="s">
        <v>86</v>
      </c>
      <c r="L105" s="35"/>
      <c r="M105" s="122" t="s">
        <v>16</v>
      </c>
      <c r="N105" s="123" t="s">
        <v>34</v>
      </c>
      <c r="O105" s="124">
        <v>0.083</v>
      </c>
      <c r="P105" s="124">
        <f>O105*H105</f>
        <v>0.17928000000000002</v>
      </c>
      <c r="Q105" s="124">
        <v>0</v>
      </c>
      <c r="R105" s="124">
        <f>Q105*H105</f>
        <v>0</v>
      </c>
      <c r="S105" s="124">
        <v>0</v>
      </c>
      <c r="T105" s="125">
        <f>S105*H105</f>
        <v>0</v>
      </c>
      <c r="AR105" s="24" t="s">
        <v>106</v>
      </c>
      <c r="AT105" s="24" t="s">
        <v>82</v>
      </c>
      <c r="AU105" s="24" t="s">
        <v>8</v>
      </c>
      <c r="AY105" s="24" t="s">
        <v>78</v>
      </c>
      <c r="BE105" s="126">
        <f>IF(N105="základní",J105,0)</f>
        <v>0</v>
      </c>
      <c r="BF105" s="126">
        <f>IF(N105="snížená",J105,0)</f>
        <v>0</v>
      </c>
      <c r="BG105" s="126">
        <f>IF(N105="zákl. přenesená",J105,0)</f>
        <v>0</v>
      </c>
      <c r="BH105" s="126">
        <f>IF(N105="sníž. přenesená",J105,0)</f>
        <v>0</v>
      </c>
      <c r="BI105" s="126">
        <f>IF(N105="nulová",J105,0)</f>
        <v>0</v>
      </c>
      <c r="BJ105" s="24" t="s">
        <v>81</v>
      </c>
      <c r="BK105" s="126">
        <f>ROUND(I105*H105,2)</f>
        <v>0</v>
      </c>
      <c r="BL105" s="24" t="s">
        <v>106</v>
      </c>
      <c r="BM105" s="24" t="s">
        <v>1196</v>
      </c>
    </row>
    <row r="106" spans="2:47" s="34" customFormat="1" ht="42" customHeight="1">
      <c r="B106" s="35"/>
      <c r="D106" s="127" t="s">
        <v>89</v>
      </c>
      <c r="F106" s="128" t="s">
        <v>498</v>
      </c>
      <c r="I106" s="16"/>
      <c r="L106" s="35"/>
      <c r="M106" s="129"/>
      <c r="N106" s="36"/>
      <c r="O106" s="36"/>
      <c r="P106" s="36"/>
      <c r="Q106" s="36"/>
      <c r="R106" s="36"/>
      <c r="S106" s="36"/>
      <c r="T106" s="130"/>
      <c r="AT106" s="24" t="s">
        <v>89</v>
      </c>
      <c r="AU106" s="24" t="s">
        <v>8</v>
      </c>
    </row>
    <row r="107" spans="2:51" s="132" customFormat="1" ht="22.5" customHeight="1">
      <c r="B107" s="131"/>
      <c r="D107" s="127" t="s">
        <v>91</v>
      </c>
      <c r="E107" s="133" t="s">
        <v>16</v>
      </c>
      <c r="F107" s="134" t="s">
        <v>499</v>
      </c>
      <c r="H107" s="133" t="s">
        <v>16</v>
      </c>
      <c r="I107" s="21"/>
      <c r="L107" s="131"/>
      <c r="M107" s="135"/>
      <c r="N107" s="136"/>
      <c r="O107" s="136"/>
      <c r="P107" s="136"/>
      <c r="Q107" s="136"/>
      <c r="R107" s="136"/>
      <c r="S107" s="136"/>
      <c r="T107" s="137"/>
      <c r="AT107" s="133" t="s">
        <v>91</v>
      </c>
      <c r="AU107" s="133" t="s">
        <v>8</v>
      </c>
      <c r="AV107" s="132" t="s">
        <v>81</v>
      </c>
      <c r="AW107" s="132" t="s">
        <v>93</v>
      </c>
      <c r="AX107" s="132" t="s">
        <v>77</v>
      </c>
      <c r="AY107" s="133" t="s">
        <v>78</v>
      </c>
    </row>
    <row r="108" spans="2:51" s="139" customFormat="1" ht="22.5" customHeight="1">
      <c r="B108" s="138"/>
      <c r="D108" s="140" t="s">
        <v>91</v>
      </c>
      <c r="E108" s="141" t="s">
        <v>16</v>
      </c>
      <c r="F108" s="142" t="s">
        <v>1197</v>
      </c>
      <c r="H108" s="143">
        <v>2.16</v>
      </c>
      <c r="I108" s="20"/>
      <c r="L108" s="138"/>
      <c r="M108" s="144"/>
      <c r="N108" s="145"/>
      <c r="O108" s="145"/>
      <c r="P108" s="145"/>
      <c r="Q108" s="145"/>
      <c r="R108" s="145"/>
      <c r="S108" s="145"/>
      <c r="T108" s="146"/>
      <c r="AT108" s="147" t="s">
        <v>91</v>
      </c>
      <c r="AU108" s="147" t="s">
        <v>8</v>
      </c>
      <c r="AV108" s="139" t="s">
        <v>8</v>
      </c>
      <c r="AW108" s="139" t="s">
        <v>93</v>
      </c>
      <c r="AX108" s="139" t="s">
        <v>81</v>
      </c>
      <c r="AY108" s="147" t="s">
        <v>78</v>
      </c>
    </row>
    <row r="109" spans="2:65" s="34" customFormat="1" ht="22.5" customHeight="1">
      <c r="B109" s="35"/>
      <c r="C109" s="116" t="s">
        <v>116</v>
      </c>
      <c r="D109" s="116" t="s">
        <v>82</v>
      </c>
      <c r="E109" s="117" t="s">
        <v>501</v>
      </c>
      <c r="F109" s="118" t="s">
        <v>502</v>
      </c>
      <c r="G109" s="119" t="s">
        <v>486</v>
      </c>
      <c r="H109" s="120">
        <v>2.16</v>
      </c>
      <c r="I109" s="5"/>
      <c r="J109" s="121">
        <f>ROUND(I109*H109,2)</f>
        <v>0</v>
      </c>
      <c r="K109" s="118" t="s">
        <v>86</v>
      </c>
      <c r="L109" s="35"/>
      <c r="M109" s="122" t="s">
        <v>16</v>
      </c>
      <c r="N109" s="123" t="s">
        <v>34</v>
      </c>
      <c r="O109" s="124">
        <v>0.009</v>
      </c>
      <c r="P109" s="124">
        <f>O109*H109</f>
        <v>0.01944</v>
      </c>
      <c r="Q109" s="124">
        <v>0</v>
      </c>
      <c r="R109" s="124">
        <f>Q109*H109</f>
        <v>0</v>
      </c>
      <c r="S109" s="124">
        <v>0</v>
      </c>
      <c r="T109" s="125">
        <f>S109*H109</f>
        <v>0</v>
      </c>
      <c r="AR109" s="24" t="s">
        <v>106</v>
      </c>
      <c r="AT109" s="24" t="s">
        <v>82</v>
      </c>
      <c r="AU109" s="24" t="s">
        <v>8</v>
      </c>
      <c r="AY109" s="24" t="s">
        <v>78</v>
      </c>
      <c r="BE109" s="126">
        <f>IF(N109="základní",J109,0)</f>
        <v>0</v>
      </c>
      <c r="BF109" s="126">
        <f>IF(N109="snížená",J109,0)</f>
        <v>0</v>
      </c>
      <c r="BG109" s="126">
        <f>IF(N109="zákl. přenesená",J109,0)</f>
        <v>0</v>
      </c>
      <c r="BH109" s="126">
        <f>IF(N109="sníž. přenesená",J109,0)</f>
        <v>0</v>
      </c>
      <c r="BI109" s="126">
        <f>IF(N109="nulová",J109,0)</f>
        <v>0</v>
      </c>
      <c r="BJ109" s="24" t="s">
        <v>81</v>
      </c>
      <c r="BK109" s="126">
        <f>ROUND(I109*H109,2)</f>
        <v>0</v>
      </c>
      <c r="BL109" s="24" t="s">
        <v>106</v>
      </c>
      <c r="BM109" s="24" t="s">
        <v>1198</v>
      </c>
    </row>
    <row r="110" spans="2:47" s="34" customFormat="1" ht="22.5" customHeight="1">
      <c r="B110" s="35"/>
      <c r="D110" s="127" t="s">
        <v>89</v>
      </c>
      <c r="F110" s="128" t="s">
        <v>502</v>
      </c>
      <c r="I110" s="16"/>
      <c r="L110" s="35"/>
      <c r="M110" s="129"/>
      <c r="N110" s="36"/>
      <c r="O110" s="36"/>
      <c r="P110" s="36"/>
      <c r="Q110" s="36"/>
      <c r="R110" s="36"/>
      <c r="S110" s="36"/>
      <c r="T110" s="130"/>
      <c r="AT110" s="24" t="s">
        <v>89</v>
      </c>
      <c r="AU110" s="24" t="s">
        <v>8</v>
      </c>
    </row>
    <row r="111" spans="2:51" s="132" customFormat="1" ht="22.5" customHeight="1">
      <c r="B111" s="131"/>
      <c r="D111" s="127" t="s">
        <v>91</v>
      </c>
      <c r="E111" s="133" t="s">
        <v>16</v>
      </c>
      <c r="F111" s="134" t="s">
        <v>499</v>
      </c>
      <c r="H111" s="133" t="s">
        <v>16</v>
      </c>
      <c r="I111" s="21"/>
      <c r="L111" s="131"/>
      <c r="M111" s="135"/>
      <c r="N111" s="136"/>
      <c r="O111" s="136"/>
      <c r="P111" s="136"/>
      <c r="Q111" s="136"/>
      <c r="R111" s="136"/>
      <c r="S111" s="136"/>
      <c r="T111" s="137"/>
      <c r="AT111" s="133" t="s">
        <v>91</v>
      </c>
      <c r="AU111" s="133" t="s">
        <v>8</v>
      </c>
      <c r="AV111" s="132" t="s">
        <v>81</v>
      </c>
      <c r="AW111" s="132" t="s">
        <v>93</v>
      </c>
      <c r="AX111" s="132" t="s">
        <v>77</v>
      </c>
      <c r="AY111" s="133" t="s">
        <v>78</v>
      </c>
    </row>
    <row r="112" spans="2:51" s="139" customFormat="1" ht="22.5" customHeight="1">
      <c r="B112" s="138"/>
      <c r="D112" s="140" t="s">
        <v>91</v>
      </c>
      <c r="E112" s="141" t="s">
        <v>16</v>
      </c>
      <c r="F112" s="142" t="s">
        <v>1199</v>
      </c>
      <c r="H112" s="143">
        <v>2.16</v>
      </c>
      <c r="I112" s="20"/>
      <c r="L112" s="138"/>
      <c r="M112" s="144"/>
      <c r="N112" s="145"/>
      <c r="O112" s="145"/>
      <c r="P112" s="145"/>
      <c r="Q112" s="145"/>
      <c r="R112" s="145"/>
      <c r="S112" s="145"/>
      <c r="T112" s="146"/>
      <c r="AT112" s="147" t="s">
        <v>91</v>
      </c>
      <c r="AU112" s="147" t="s">
        <v>8</v>
      </c>
      <c r="AV112" s="139" t="s">
        <v>8</v>
      </c>
      <c r="AW112" s="139" t="s">
        <v>93</v>
      </c>
      <c r="AX112" s="139" t="s">
        <v>81</v>
      </c>
      <c r="AY112" s="147" t="s">
        <v>78</v>
      </c>
    </row>
    <row r="113" spans="2:65" s="34" customFormat="1" ht="22.5" customHeight="1">
      <c r="B113" s="35"/>
      <c r="C113" s="116" t="s">
        <v>123</v>
      </c>
      <c r="D113" s="116" t="s">
        <v>82</v>
      </c>
      <c r="E113" s="117" t="s">
        <v>504</v>
      </c>
      <c r="F113" s="118" t="s">
        <v>505</v>
      </c>
      <c r="G113" s="119" t="s">
        <v>141</v>
      </c>
      <c r="H113" s="120">
        <v>4.437</v>
      </c>
      <c r="I113" s="5"/>
      <c r="J113" s="121">
        <f>ROUND(I113*H113,2)</f>
        <v>0</v>
      </c>
      <c r="K113" s="118" t="s">
        <v>86</v>
      </c>
      <c r="L113" s="35"/>
      <c r="M113" s="122" t="s">
        <v>16</v>
      </c>
      <c r="N113" s="123" t="s">
        <v>34</v>
      </c>
      <c r="O113" s="124">
        <v>0</v>
      </c>
      <c r="P113" s="124">
        <f>O113*H113</f>
        <v>0</v>
      </c>
      <c r="Q113" s="124">
        <v>0</v>
      </c>
      <c r="R113" s="124">
        <f>Q113*H113</f>
        <v>0</v>
      </c>
      <c r="S113" s="124">
        <v>0</v>
      </c>
      <c r="T113" s="125">
        <f>S113*H113</f>
        <v>0</v>
      </c>
      <c r="AR113" s="24" t="s">
        <v>106</v>
      </c>
      <c r="AT113" s="24" t="s">
        <v>82</v>
      </c>
      <c r="AU113" s="24" t="s">
        <v>8</v>
      </c>
      <c r="AY113" s="24" t="s">
        <v>78</v>
      </c>
      <c r="BE113" s="126">
        <f>IF(N113="základní",J113,0)</f>
        <v>0</v>
      </c>
      <c r="BF113" s="126">
        <f>IF(N113="snížená",J113,0)</f>
        <v>0</v>
      </c>
      <c r="BG113" s="126">
        <f>IF(N113="zákl. přenesená",J113,0)</f>
        <v>0</v>
      </c>
      <c r="BH113" s="126">
        <f>IF(N113="sníž. přenesená",J113,0)</f>
        <v>0</v>
      </c>
      <c r="BI113" s="126">
        <f>IF(N113="nulová",J113,0)</f>
        <v>0</v>
      </c>
      <c r="BJ113" s="24" t="s">
        <v>81</v>
      </c>
      <c r="BK113" s="126">
        <f>ROUND(I113*H113,2)</f>
        <v>0</v>
      </c>
      <c r="BL113" s="24" t="s">
        <v>106</v>
      </c>
      <c r="BM113" s="24" t="s">
        <v>1200</v>
      </c>
    </row>
    <row r="114" spans="2:47" s="34" customFormat="1" ht="22.5" customHeight="1">
      <c r="B114" s="35"/>
      <c r="D114" s="127" t="s">
        <v>89</v>
      </c>
      <c r="F114" s="128" t="s">
        <v>507</v>
      </c>
      <c r="I114" s="16"/>
      <c r="L114" s="35"/>
      <c r="M114" s="129"/>
      <c r="N114" s="36"/>
      <c r="O114" s="36"/>
      <c r="P114" s="36"/>
      <c r="Q114" s="36"/>
      <c r="R114" s="36"/>
      <c r="S114" s="36"/>
      <c r="T114" s="130"/>
      <c r="AT114" s="24" t="s">
        <v>89</v>
      </c>
      <c r="AU114" s="24" t="s">
        <v>8</v>
      </c>
    </row>
    <row r="115" spans="2:51" s="139" customFormat="1" ht="22.5" customHeight="1">
      <c r="B115" s="138"/>
      <c r="D115" s="127" t="s">
        <v>91</v>
      </c>
      <c r="E115" s="147" t="s">
        <v>16</v>
      </c>
      <c r="F115" s="158" t="s">
        <v>1199</v>
      </c>
      <c r="H115" s="159">
        <v>2.16</v>
      </c>
      <c r="I115" s="20"/>
      <c r="L115" s="138"/>
      <c r="M115" s="144"/>
      <c r="N115" s="145"/>
      <c r="O115" s="145"/>
      <c r="P115" s="145"/>
      <c r="Q115" s="145"/>
      <c r="R115" s="145"/>
      <c r="S115" s="145"/>
      <c r="T115" s="146"/>
      <c r="AT115" s="147" t="s">
        <v>91</v>
      </c>
      <c r="AU115" s="147" t="s">
        <v>8</v>
      </c>
      <c r="AV115" s="139" t="s">
        <v>8</v>
      </c>
      <c r="AW115" s="139" t="s">
        <v>93</v>
      </c>
      <c r="AX115" s="139" t="s">
        <v>81</v>
      </c>
      <c r="AY115" s="147" t="s">
        <v>78</v>
      </c>
    </row>
    <row r="116" spans="2:51" s="139" customFormat="1" ht="22.5" customHeight="1">
      <c r="B116" s="138"/>
      <c r="D116" s="140" t="s">
        <v>91</v>
      </c>
      <c r="F116" s="142" t="s">
        <v>1201</v>
      </c>
      <c r="H116" s="143">
        <v>4.437</v>
      </c>
      <c r="I116" s="20"/>
      <c r="L116" s="138"/>
      <c r="M116" s="144"/>
      <c r="N116" s="145"/>
      <c r="O116" s="145"/>
      <c r="P116" s="145"/>
      <c r="Q116" s="145"/>
      <c r="R116" s="145"/>
      <c r="S116" s="145"/>
      <c r="T116" s="146"/>
      <c r="AT116" s="147" t="s">
        <v>91</v>
      </c>
      <c r="AU116" s="147" t="s">
        <v>8</v>
      </c>
      <c r="AV116" s="139" t="s">
        <v>8</v>
      </c>
      <c r="AW116" s="139" t="s">
        <v>11</v>
      </c>
      <c r="AX116" s="139" t="s">
        <v>81</v>
      </c>
      <c r="AY116" s="147" t="s">
        <v>78</v>
      </c>
    </row>
    <row r="117" spans="2:65" s="34" customFormat="1" ht="22.5" customHeight="1">
      <c r="B117" s="35"/>
      <c r="C117" s="116" t="s">
        <v>128</v>
      </c>
      <c r="D117" s="116" t="s">
        <v>82</v>
      </c>
      <c r="E117" s="117" t="s">
        <v>509</v>
      </c>
      <c r="F117" s="118" t="s">
        <v>510</v>
      </c>
      <c r="G117" s="119" t="s">
        <v>486</v>
      </c>
      <c r="H117" s="120">
        <v>2.64</v>
      </c>
      <c r="I117" s="5"/>
      <c r="J117" s="121">
        <f>ROUND(I117*H117,2)</f>
        <v>0</v>
      </c>
      <c r="K117" s="118" t="s">
        <v>86</v>
      </c>
      <c r="L117" s="35"/>
      <c r="M117" s="122" t="s">
        <v>16</v>
      </c>
      <c r="N117" s="123" t="s">
        <v>34</v>
      </c>
      <c r="O117" s="124">
        <v>0.299</v>
      </c>
      <c r="P117" s="124">
        <f>O117*H117</f>
        <v>0.78936</v>
      </c>
      <c r="Q117" s="124">
        <v>0</v>
      </c>
      <c r="R117" s="124">
        <f>Q117*H117</f>
        <v>0</v>
      </c>
      <c r="S117" s="124">
        <v>0</v>
      </c>
      <c r="T117" s="125">
        <f>S117*H117</f>
        <v>0</v>
      </c>
      <c r="AR117" s="24" t="s">
        <v>106</v>
      </c>
      <c r="AT117" s="24" t="s">
        <v>82</v>
      </c>
      <c r="AU117" s="24" t="s">
        <v>8</v>
      </c>
      <c r="AY117" s="24" t="s">
        <v>78</v>
      </c>
      <c r="BE117" s="126">
        <f>IF(N117="základní",J117,0)</f>
        <v>0</v>
      </c>
      <c r="BF117" s="126">
        <f>IF(N117="snížená",J117,0)</f>
        <v>0</v>
      </c>
      <c r="BG117" s="126">
        <f>IF(N117="zákl. přenesená",J117,0)</f>
        <v>0</v>
      </c>
      <c r="BH117" s="126">
        <f>IF(N117="sníž. přenesená",J117,0)</f>
        <v>0</v>
      </c>
      <c r="BI117" s="126">
        <f>IF(N117="nulová",J117,0)</f>
        <v>0</v>
      </c>
      <c r="BJ117" s="24" t="s">
        <v>81</v>
      </c>
      <c r="BK117" s="126">
        <f>ROUND(I117*H117,2)</f>
        <v>0</v>
      </c>
      <c r="BL117" s="24" t="s">
        <v>106</v>
      </c>
      <c r="BM117" s="24" t="s">
        <v>1202</v>
      </c>
    </row>
    <row r="118" spans="2:47" s="34" customFormat="1" ht="30" customHeight="1">
      <c r="B118" s="35"/>
      <c r="D118" s="127" t="s">
        <v>89</v>
      </c>
      <c r="F118" s="128" t="s">
        <v>512</v>
      </c>
      <c r="I118" s="16"/>
      <c r="L118" s="35"/>
      <c r="M118" s="129"/>
      <c r="N118" s="36"/>
      <c r="O118" s="36"/>
      <c r="P118" s="36"/>
      <c r="Q118" s="36"/>
      <c r="R118" s="36"/>
      <c r="S118" s="36"/>
      <c r="T118" s="130"/>
      <c r="AT118" s="24" t="s">
        <v>89</v>
      </c>
      <c r="AU118" s="24" t="s">
        <v>8</v>
      </c>
    </row>
    <row r="119" spans="2:51" s="139" customFormat="1" ht="22.5" customHeight="1">
      <c r="B119" s="138"/>
      <c r="D119" s="140" t="s">
        <v>91</v>
      </c>
      <c r="E119" s="141" t="s">
        <v>16</v>
      </c>
      <c r="F119" s="142" t="s">
        <v>1203</v>
      </c>
      <c r="H119" s="143">
        <v>2.64</v>
      </c>
      <c r="I119" s="20"/>
      <c r="L119" s="138"/>
      <c r="M119" s="144"/>
      <c r="N119" s="145"/>
      <c r="O119" s="145"/>
      <c r="P119" s="145"/>
      <c r="Q119" s="145"/>
      <c r="R119" s="145"/>
      <c r="S119" s="145"/>
      <c r="T119" s="146"/>
      <c r="AT119" s="147" t="s">
        <v>91</v>
      </c>
      <c r="AU119" s="147" t="s">
        <v>8</v>
      </c>
      <c r="AV119" s="139" t="s">
        <v>8</v>
      </c>
      <c r="AW119" s="139" t="s">
        <v>93</v>
      </c>
      <c r="AX119" s="139" t="s">
        <v>81</v>
      </c>
      <c r="AY119" s="147" t="s">
        <v>78</v>
      </c>
    </row>
    <row r="120" spans="2:65" s="34" customFormat="1" ht="22.5" customHeight="1">
      <c r="B120" s="35"/>
      <c r="C120" s="116" t="s">
        <v>133</v>
      </c>
      <c r="D120" s="116" t="s">
        <v>82</v>
      </c>
      <c r="E120" s="117" t="s">
        <v>514</v>
      </c>
      <c r="F120" s="118" t="s">
        <v>515</v>
      </c>
      <c r="G120" s="119" t="s">
        <v>486</v>
      </c>
      <c r="H120" s="120">
        <v>1.68</v>
      </c>
      <c r="I120" s="5"/>
      <c r="J120" s="121">
        <f>ROUND(I120*H120,2)</f>
        <v>0</v>
      </c>
      <c r="K120" s="118" t="s">
        <v>86</v>
      </c>
      <c r="L120" s="35"/>
      <c r="M120" s="122" t="s">
        <v>16</v>
      </c>
      <c r="N120" s="123" t="s">
        <v>34</v>
      </c>
      <c r="O120" s="124">
        <v>0.286</v>
      </c>
      <c r="P120" s="124">
        <f>O120*H120</f>
        <v>0.48047999999999996</v>
      </c>
      <c r="Q120" s="124">
        <v>0</v>
      </c>
      <c r="R120" s="124">
        <f>Q120*H120</f>
        <v>0</v>
      </c>
      <c r="S120" s="124">
        <v>0</v>
      </c>
      <c r="T120" s="125">
        <f>S120*H120</f>
        <v>0</v>
      </c>
      <c r="AR120" s="24" t="s">
        <v>106</v>
      </c>
      <c r="AT120" s="24" t="s">
        <v>82</v>
      </c>
      <c r="AU120" s="24" t="s">
        <v>8</v>
      </c>
      <c r="AY120" s="24" t="s">
        <v>78</v>
      </c>
      <c r="BE120" s="126">
        <f>IF(N120="základní",J120,0)</f>
        <v>0</v>
      </c>
      <c r="BF120" s="126">
        <f>IF(N120="snížená",J120,0)</f>
        <v>0</v>
      </c>
      <c r="BG120" s="126">
        <f>IF(N120="zákl. přenesená",J120,0)</f>
        <v>0</v>
      </c>
      <c r="BH120" s="126">
        <f>IF(N120="sníž. přenesená",J120,0)</f>
        <v>0</v>
      </c>
      <c r="BI120" s="126">
        <f>IF(N120="nulová",J120,0)</f>
        <v>0</v>
      </c>
      <c r="BJ120" s="24" t="s">
        <v>81</v>
      </c>
      <c r="BK120" s="126">
        <f>ROUND(I120*H120,2)</f>
        <v>0</v>
      </c>
      <c r="BL120" s="24" t="s">
        <v>106</v>
      </c>
      <c r="BM120" s="24" t="s">
        <v>1204</v>
      </c>
    </row>
    <row r="121" spans="2:47" s="34" customFormat="1" ht="42" customHeight="1">
      <c r="B121" s="35"/>
      <c r="D121" s="127" t="s">
        <v>89</v>
      </c>
      <c r="F121" s="128" t="s">
        <v>517</v>
      </c>
      <c r="I121" s="16"/>
      <c r="L121" s="35"/>
      <c r="M121" s="129"/>
      <c r="N121" s="36"/>
      <c r="O121" s="36"/>
      <c r="P121" s="36"/>
      <c r="Q121" s="36"/>
      <c r="R121" s="36"/>
      <c r="S121" s="36"/>
      <c r="T121" s="130"/>
      <c r="AT121" s="24" t="s">
        <v>89</v>
      </c>
      <c r="AU121" s="24" t="s">
        <v>8</v>
      </c>
    </row>
    <row r="122" spans="2:51" s="139" customFormat="1" ht="22.5" customHeight="1">
      <c r="B122" s="138"/>
      <c r="D122" s="140" t="s">
        <v>91</v>
      </c>
      <c r="E122" s="141" t="s">
        <v>16</v>
      </c>
      <c r="F122" s="142" t="s">
        <v>1205</v>
      </c>
      <c r="H122" s="143">
        <v>1.68</v>
      </c>
      <c r="I122" s="20"/>
      <c r="L122" s="138"/>
      <c r="M122" s="144"/>
      <c r="N122" s="145"/>
      <c r="O122" s="145"/>
      <c r="P122" s="145"/>
      <c r="Q122" s="145"/>
      <c r="R122" s="145"/>
      <c r="S122" s="145"/>
      <c r="T122" s="146"/>
      <c r="AT122" s="147" t="s">
        <v>91</v>
      </c>
      <c r="AU122" s="147" t="s">
        <v>8</v>
      </c>
      <c r="AV122" s="139" t="s">
        <v>8</v>
      </c>
      <c r="AW122" s="139" t="s">
        <v>93</v>
      </c>
      <c r="AX122" s="139" t="s">
        <v>81</v>
      </c>
      <c r="AY122" s="147" t="s">
        <v>78</v>
      </c>
    </row>
    <row r="123" spans="2:65" s="34" customFormat="1" ht="22.5" customHeight="1">
      <c r="B123" s="35"/>
      <c r="C123" s="148" t="s">
        <v>138</v>
      </c>
      <c r="D123" s="148" t="s">
        <v>95</v>
      </c>
      <c r="E123" s="149" t="s">
        <v>519</v>
      </c>
      <c r="F123" s="150" t="s">
        <v>520</v>
      </c>
      <c r="G123" s="151" t="s">
        <v>141</v>
      </c>
      <c r="H123" s="152">
        <v>3.451</v>
      </c>
      <c r="I123" s="6"/>
      <c r="J123" s="153">
        <f>ROUND(I123*H123,2)</f>
        <v>0</v>
      </c>
      <c r="K123" s="150" t="s">
        <v>86</v>
      </c>
      <c r="L123" s="154"/>
      <c r="M123" s="155" t="s">
        <v>16</v>
      </c>
      <c r="N123" s="156" t="s">
        <v>34</v>
      </c>
      <c r="O123" s="124">
        <v>0</v>
      </c>
      <c r="P123" s="124">
        <f>O123*H123</f>
        <v>0</v>
      </c>
      <c r="Q123" s="124">
        <v>0</v>
      </c>
      <c r="R123" s="124">
        <f>Q123*H123</f>
        <v>0</v>
      </c>
      <c r="S123" s="124">
        <v>0</v>
      </c>
      <c r="T123" s="125">
        <f>S123*H123</f>
        <v>0</v>
      </c>
      <c r="AR123" s="24" t="s">
        <v>128</v>
      </c>
      <c r="AT123" s="24" t="s">
        <v>95</v>
      </c>
      <c r="AU123" s="24" t="s">
        <v>8</v>
      </c>
      <c r="AY123" s="24" t="s">
        <v>78</v>
      </c>
      <c r="BE123" s="126">
        <f>IF(N123="základní",J123,0)</f>
        <v>0</v>
      </c>
      <c r="BF123" s="126">
        <f>IF(N123="snížená",J123,0)</f>
        <v>0</v>
      </c>
      <c r="BG123" s="126">
        <f>IF(N123="zákl. přenesená",J123,0)</f>
        <v>0</v>
      </c>
      <c r="BH123" s="126">
        <f>IF(N123="sníž. přenesená",J123,0)</f>
        <v>0</v>
      </c>
      <c r="BI123" s="126">
        <f>IF(N123="nulová",J123,0)</f>
        <v>0</v>
      </c>
      <c r="BJ123" s="24" t="s">
        <v>81</v>
      </c>
      <c r="BK123" s="126">
        <f>ROUND(I123*H123,2)</f>
        <v>0</v>
      </c>
      <c r="BL123" s="24" t="s">
        <v>106</v>
      </c>
      <c r="BM123" s="24" t="s">
        <v>1206</v>
      </c>
    </row>
    <row r="124" spans="2:47" s="34" customFormat="1" ht="30" customHeight="1">
      <c r="B124" s="35"/>
      <c r="D124" s="127" t="s">
        <v>89</v>
      </c>
      <c r="F124" s="128" t="s">
        <v>522</v>
      </c>
      <c r="I124" s="16"/>
      <c r="L124" s="35"/>
      <c r="M124" s="129"/>
      <c r="N124" s="36"/>
      <c r="O124" s="36"/>
      <c r="P124" s="36"/>
      <c r="Q124" s="36"/>
      <c r="R124" s="36"/>
      <c r="S124" s="36"/>
      <c r="T124" s="130"/>
      <c r="AT124" s="24" t="s">
        <v>89</v>
      </c>
      <c r="AU124" s="24" t="s">
        <v>8</v>
      </c>
    </row>
    <row r="125" spans="2:51" s="139" customFormat="1" ht="22.5" customHeight="1">
      <c r="B125" s="138"/>
      <c r="D125" s="127" t="s">
        <v>91</v>
      </c>
      <c r="E125" s="147" t="s">
        <v>16</v>
      </c>
      <c r="F125" s="158" t="s">
        <v>1207</v>
      </c>
      <c r="H125" s="159">
        <v>1.68</v>
      </c>
      <c r="I125" s="20"/>
      <c r="L125" s="138"/>
      <c r="M125" s="144"/>
      <c r="N125" s="145"/>
      <c r="O125" s="145"/>
      <c r="P125" s="145"/>
      <c r="Q125" s="145"/>
      <c r="R125" s="145"/>
      <c r="S125" s="145"/>
      <c r="T125" s="146"/>
      <c r="AT125" s="147" t="s">
        <v>91</v>
      </c>
      <c r="AU125" s="147" t="s">
        <v>8</v>
      </c>
      <c r="AV125" s="139" t="s">
        <v>8</v>
      </c>
      <c r="AW125" s="139" t="s">
        <v>93</v>
      </c>
      <c r="AX125" s="139" t="s">
        <v>81</v>
      </c>
      <c r="AY125" s="147" t="s">
        <v>78</v>
      </c>
    </row>
    <row r="126" spans="2:51" s="139" customFormat="1" ht="22.5" customHeight="1">
      <c r="B126" s="138"/>
      <c r="D126" s="127" t="s">
        <v>91</v>
      </c>
      <c r="F126" s="158" t="s">
        <v>1208</v>
      </c>
      <c r="H126" s="159">
        <v>3.451</v>
      </c>
      <c r="I126" s="20"/>
      <c r="L126" s="138"/>
      <c r="M126" s="144"/>
      <c r="N126" s="145"/>
      <c r="O126" s="145"/>
      <c r="P126" s="145"/>
      <c r="Q126" s="145"/>
      <c r="R126" s="145"/>
      <c r="S126" s="145"/>
      <c r="T126" s="146"/>
      <c r="AT126" s="147" t="s">
        <v>91</v>
      </c>
      <c r="AU126" s="147" t="s">
        <v>8</v>
      </c>
      <c r="AV126" s="139" t="s">
        <v>8</v>
      </c>
      <c r="AW126" s="139" t="s">
        <v>11</v>
      </c>
      <c r="AX126" s="139" t="s">
        <v>81</v>
      </c>
      <c r="AY126" s="147" t="s">
        <v>78</v>
      </c>
    </row>
    <row r="127" spans="2:63" s="103" customFormat="1" ht="29.25" customHeight="1">
      <c r="B127" s="102"/>
      <c r="D127" s="113" t="s">
        <v>74</v>
      </c>
      <c r="E127" s="114" t="s">
        <v>106</v>
      </c>
      <c r="F127" s="114" t="s">
        <v>524</v>
      </c>
      <c r="I127" s="22"/>
      <c r="J127" s="115">
        <f>BK127</f>
        <v>0</v>
      </c>
      <c r="L127" s="102"/>
      <c r="M127" s="107"/>
      <c r="N127" s="108"/>
      <c r="O127" s="108"/>
      <c r="P127" s="109">
        <f>SUM(P128:P130)</f>
        <v>0.6321599999999999</v>
      </c>
      <c r="Q127" s="108"/>
      <c r="R127" s="109">
        <f>SUM(R128:R130)</f>
        <v>0</v>
      </c>
      <c r="S127" s="108"/>
      <c r="T127" s="110">
        <f>SUM(T128:T130)</f>
        <v>0</v>
      </c>
      <c r="AR127" s="104" t="s">
        <v>81</v>
      </c>
      <c r="AT127" s="111" t="s">
        <v>74</v>
      </c>
      <c r="AU127" s="111" t="s">
        <v>81</v>
      </c>
      <c r="AY127" s="104" t="s">
        <v>78</v>
      </c>
      <c r="BK127" s="112">
        <f>SUM(BK128:BK130)</f>
        <v>0</v>
      </c>
    </row>
    <row r="128" spans="2:65" s="34" customFormat="1" ht="22.5" customHeight="1">
      <c r="B128" s="35"/>
      <c r="C128" s="116" t="s">
        <v>144</v>
      </c>
      <c r="D128" s="116" t="s">
        <v>82</v>
      </c>
      <c r="E128" s="117" t="s">
        <v>525</v>
      </c>
      <c r="F128" s="118" t="s">
        <v>526</v>
      </c>
      <c r="G128" s="119" t="s">
        <v>486</v>
      </c>
      <c r="H128" s="120">
        <v>0.48</v>
      </c>
      <c r="I128" s="5"/>
      <c r="J128" s="121">
        <f>ROUND(I128*H128,2)</f>
        <v>0</v>
      </c>
      <c r="K128" s="118" t="s">
        <v>86</v>
      </c>
      <c r="L128" s="35"/>
      <c r="M128" s="122" t="s">
        <v>16</v>
      </c>
      <c r="N128" s="123" t="s">
        <v>34</v>
      </c>
      <c r="O128" s="124">
        <v>1.317</v>
      </c>
      <c r="P128" s="124">
        <f>O128*H128</f>
        <v>0.6321599999999999</v>
      </c>
      <c r="Q128" s="124">
        <v>0</v>
      </c>
      <c r="R128" s="124">
        <f>Q128*H128</f>
        <v>0</v>
      </c>
      <c r="S128" s="124">
        <v>0</v>
      </c>
      <c r="T128" s="125">
        <f>S128*H128</f>
        <v>0</v>
      </c>
      <c r="AR128" s="24" t="s">
        <v>106</v>
      </c>
      <c r="AT128" s="24" t="s">
        <v>82</v>
      </c>
      <c r="AU128" s="24" t="s">
        <v>8</v>
      </c>
      <c r="AY128" s="24" t="s">
        <v>78</v>
      </c>
      <c r="BE128" s="126">
        <f>IF(N128="základní",J128,0)</f>
        <v>0</v>
      </c>
      <c r="BF128" s="126">
        <f>IF(N128="snížená",J128,0)</f>
        <v>0</v>
      </c>
      <c r="BG128" s="126">
        <f>IF(N128="zákl. přenesená",J128,0)</f>
        <v>0</v>
      </c>
      <c r="BH128" s="126">
        <f>IF(N128="sníž. přenesená",J128,0)</f>
        <v>0</v>
      </c>
      <c r="BI128" s="126">
        <f>IF(N128="nulová",J128,0)</f>
        <v>0</v>
      </c>
      <c r="BJ128" s="24" t="s">
        <v>81</v>
      </c>
      <c r="BK128" s="126">
        <f>ROUND(I128*H128,2)</f>
        <v>0</v>
      </c>
      <c r="BL128" s="24" t="s">
        <v>106</v>
      </c>
      <c r="BM128" s="24" t="s">
        <v>1209</v>
      </c>
    </row>
    <row r="129" spans="2:47" s="34" customFormat="1" ht="22.5" customHeight="1">
      <c r="B129" s="35"/>
      <c r="D129" s="127" t="s">
        <v>89</v>
      </c>
      <c r="F129" s="128" t="s">
        <v>528</v>
      </c>
      <c r="I129" s="16"/>
      <c r="L129" s="35"/>
      <c r="M129" s="129"/>
      <c r="N129" s="36"/>
      <c r="O129" s="36"/>
      <c r="P129" s="36"/>
      <c r="Q129" s="36"/>
      <c r="R129" s="36"/>
      <c r="S129" s="36"/>
      <c r="T129" s="130"/>
      <c r="AT129" s="24" t="s">
        <v>89</v>
      </c>
      <c r="AU129" s="24" t="s">
        <v>8</v>
      </c>
    </row>
    <row r="130" spans="2:51" s="139" customFormat="1" ht="22.5" customHeight="1">
      <c r="B130" s="138"/>
      <c r="D130" s="127" t="s">
        <v>91</v>
      </c>
      <c r="E130" s="147" t="s">
        <v>16</v>
      </c>
      <c r="F130" s="158" t="s">
        <v>1210</v>
      </c>
      <c r="H130" s="159">
        <v>0.48</v>
      </c>
      <c r="I130" s="20"/>
      <c r="L130" s="138"/>
      <c r="M130" s="144"/>
      <c r="N130" s="145"/>
      <c r="O130" s="145"/>
      <c r="P130" s="145"/>
      <c r="Q130" s="145"/>
      <c r="R130" s="145"/>
      <c r="S130" s="145"/>
      <c r="T130" s="146"/>
      <c r="AT130" s="147" t="s">
        <v>91</v>
      </c>
      <c r="AU130" s="147" t="s">
        <v>8</v>
      </c>
      <c r="AV130" s="139" t="s">
        <v>8</v>
      </c>
      <c r="AW130" s="139" t="s">
        <v>93</v>
      </c>
      <c r="AX130" s="139" t="s">
        <v>81</v>
      </c>
      <c r="AY130" s="147" t="s">
        <v>78</v>
      </c>
    </row>
    <row r="131" spans="2:63" s="103" customFormat="1" ht="29.25" customHeight="1">
      <c r="B131" s="102"/>
      <c r="D131" s="113" t="s">
        <v>74</v>
      </c>
      <c r="E131" s="114" t="s">
        <v>111</v>
      </c>
      <c r="F131" s="114" t="s">
        <v>1211</v>
      </c>
      <c r="I131" s="22"/>
      <c r="J131" s="115">
        <f>BK131</f>
        <v>0</v>
      </c>
      <c r="L131" s="102"/>
      <c r="M131" s="107"/>
      <c r="N131" s="108"/>
      <c r="O131" s="108"/>
      <c r="P131" s="109">
        <f>SUM(P132:P143)</f>
        <v>1.5168</v>
      </c>
      <c r="Q131" s="108"/>
      <c r="R131" s="109">
        <f>SUM(R132:R143)</f>
        <v>0</v>
      </c>
      <c r="S131" s="108"/>
      <c r="T131" s="110">
        <f>SUM(T132:T143)</f>
        <v>0</v>
      </c>
      <c r="AR131" s="104" t="s">
        <v>81</v>
      </c>
      <c r="AT131" s="111" t="s">
        <v>74</v>
      </c>
      <c r="AU131" s="111" t="s">
        <v>81</v>
      </c>
      <c r="AY131" s="104" t="s">
        <v>78</v>
      </c>
      <c r="BK131" s="112">
        <f>SUM(BK132:BK143)</f>
        <v>0</v>
      </c>
    </row>
    <row r="132" spans="2:65" s="34" customFormat="1" ht="22.5" customHeight="1">
      <c r="B132" s="35"/>
      <c r="C132" s="116" t="s">
        <v>151</v>
      </c>
      <c r="D132" s="116" t="s">
        <v>82</v>
      </c>
      <c r="E132" s="117" t="s">
        <v>1212</v>
      </c>
      <c r="F132" s="118" t="s">
        <v>1213</v>
      </c>
      <c r="G132" s="119" t="s">
        <v>1144</v>
      </c>
      <c r="H132" s="120">
        <v>4.8</v>
      </c>
      <c r="I132" s="5"/>
      <c r="J132" s="121">
        <f>ROUND(I132*H132,2)</f>
        <v>0</v>
      </c>
      <c r="K132" s="118" t="s">
        <v>86</v>
      </c>
      <c r="L132" s="35"/>
      <c r="M132" s="122" t="s">
        <v>16</v>
      </c>
      <c r="N132" s="123" t="s">
        <v>34</v>
      </c>
      <c r="O132" s="124">
        <v>0.028</v>
      </c>
      <c r="P132" s="124">
        <f>O132*H132</f>
        <v>0.1344</v>
      </c>
      <c r="Q132" s="124">
        <v>0</v>
      </c>
      <c r="R132" s="124">
        <f>Q132*H132</f>
        <v>0</v>
      </c>
      <c r="S132" s="124">
        <v>0</v>
      </c>
      <c r="T132" s="125">
        <f>S132*H132</f>
        <v>0</v>
      </c>
      <c r="AR132" s="24" t="s">
        <v>106</v>
      </c>
      <c r="AT132" s="24" t="s">
        <v>82</v>
      </c>
      <c r="AU132" s="24" t="s">
        <v>8</v>
      </c>
      <c r="AY132" s="24" t="s">
        <v>78</v>
      </c>
      <c r="BE132" s="126">
        <f>IF(N132="základní",J132,0)</f>
        <v>0</v>
      </c>
      <c r="BF132" s="126">
        <f>IF(N132="snížená",J132,0)</f>
        <v>0</v>
      </c>
      <c r="BG132" s="126">
        <f>IF(N132="zákl. přenesená",J132,0)</f>
        <v>0</v>
      </c>
      <c r="BH132" s="126">
        <f>IF(N132="sníž. přenesená",J132,0)</f>
        <v>0</v>
      </c>
      <c r="BI132" s="126">
        <f>IF(N132="nulová",J132,0)</f>
        <v>0</v>
      </c>
      <c r="BJ132" s="24" t="s">
        <v>81</v>
      </c>
      <c r="BK132" s="126">
        <f>ROUND(I132*H132,2)</f>
        <v>0</v>
      </c>
      <c r="BL132" s="24" t="s">
        <v>106</v>
      </c>
      <c r="BM132" s="24" t="s">
        <v>1214</v>
      </c>
    </row>
    <row r="133" spans="2:47" s="34" customFormat="1" ht="30" customHeight="1">
      <c r="B133" s="35"/>
      <c r="D133" s="127" t="s">
        <v>89</v>
      </c>
      <c r="F133" s="128" t="s">
        <v>1215</v>
      </c>
      <c r="I133" s="16"/>
      <c r="L133" s="35"/>
      <c r="M133" s="129"/>
      <c r="N133" s="36"/>
      <c r="O133" s="36"/>
      <c r="P133" s="36"/>
      <c r="Q133" s="36"/>
      <c r="R133" s="36"/>
      <c r="S133" s="36"/>
      <c r="T133" s="130"/>
      <c r="AT133" s="24" t="s">
        <v>89</v>
      </c>
      <c r="AU133" s="24" t="s">
        <v>8</v>
      </c>
    </row>
    <row r="134" spans="2:51" s="139" customFormat="1" ht="22.5" customHeight="1">
      <c r="B134" s="138"/>
      <c r="D134" s="140" t="s">
        <v>91</v>
      </c>
      <c r="E134" s="141" t="s">
        <v>16</v>
      </c>
      <c r="F134" s="142" t="s">
        <v>1186</v>
      </c>
      <c r="H134" s="143">
        <v>4.8</v>
      </c>
      <c r="I134" s="20"/>
      <c r="L134" s="138"/>
      <c r="M134" s="144"/>
      <c r="N134" s="145"/>
      <c r="O134" s="145"/>
      <c r="P134" s="145"/>
      <c r="Q134" s="145"/>
      <c r="R134" s="145"/>
      <c r="S134" s="145"/>
      <c r="T134" s="146"/>
      <c r="AT134" s="147" t="s">
        <v>91</v>
      </c>
      <c r="AU134" s="147" t="s">
        <v>8</v>
      </c>
      <c r="AV134" s="139" t="s">
        <v>8</v>
      </c>
      <c r="AW134" s="139" t="s">
        <v>93</v>
      </c>
      <c r="AX134" s="139" t="s">
        <v>81</v>
      </c>
      <c r="AY134" s="147" t="s">
        <v>78</v>
      </c>
    </row>
    <row r="135" spans="2:65" s="34" customFormat="1" ht="22.5" customHeight="1">
      <c r="B135" s="35"/>
      <c r="C135" s="116" t="s">
        <v>157</v>
      </c>
      <c r="D135" s="116" t="s">
        <v>82</v>
      </c>
      <c r="E135" s="117" t="s">
        <v>1216</v>
      </c>
      <c r="F135" s="118" t="s">
        <v>1217</v>
      </c>
      <c r="G135" s="119" t="s">
        <v>1144</v>
      </c>
      <c r="H135" s="120">
        <v>9.6</v>
      </c>
      <c r="I135" s="5"/>
      <c r="J135" s="121">
        <f>ROUND(I135*H135,2)</f>
        <v>0</v>
      </c>
      <c r="K135" s="118" t="s">
        <v>86</v>
      </c>
      <c r="L135" s="35"/>
      <c r="M135" s="122" t="s">
        <v>16</v>
      </c>
      <c r="N135" s="123" t="s">
        <v>34</v>
      </c>
      <c r="O135" s="124">
        <v>0.005</v>
      </c>
      <c r="P135" s="124">
        <f>O135*H135</f>
        <v>0.048</v>
      </c>
      <c r="Q135" s="124">
        <v>0</v>
      </c>
      <c r="R135" s="124">
        <f>Q135*H135</f>
        <v>0</v>
      </c>
      <c r="S135" s="124">
        <v>0</v>
      </c>
      <c r="T135" s="125">
        <f>S135*H135</f>
        <v>0</v>
      </c>
      <c r="AR135" s="24" t="s">
        <v>106</v>
      </c>
      <c r="AT135" s="24" t="s">
        <v>82</v>
      </c>
      <c r="AU135" s="24" t="s">
        <v>8</v>
      </c>
      <c r="AY135" s="24" t="s">
        <v>78</v>
      </c>
      <c r="BE135" s="126">
        <f>IF(N135="základní",J135,0)</f>
        <v>0</v>
      </c>
      <c r="BF135" s="126">
        <f>IF(N135="snížená",J135,0)</f>
        <v>0</v>
      </c>
      <c r="BG135" s="126">
        <f>IF(N135="zákl. přenesená",J135,0)</f>
        <v>0</v>
      </c>
      <c r="BH135" s="126">
        <f>IF(N135="sníž. přenesená",J135,0)</f>
        <v>0</v>
      </c>
      <c r="BI135" s="126">
        <f>IF(N135="nulová",J135,0)</f>
        <v>0</v>
      </c>
      <c r="BJ135" s="24" t="s">
        <v>81</v>
      </c>
      <c r="BK135" s="126">
        <f>ROUND(I135*H135,2)</f>
        <v>0</v>
      </c>
      <c r="BL135" s="24" t="s">
        <v>106</v>
      </c>
      <c r="BM135" s="24" t="s">
        <v>1218</v>
      </c>
    </row>
    <row r="136" spans="2:47" s="34" customFormat="1" ht="30" customHeight="1">
      <c r="B136" s="35"/>
      <c r="D136" s="127" t="s">
        <v>89</v>
      </c>
      <c r="F136" s="128" t="s">
        <v>1219</v>
      </c>
      <c r="I136" s="16"/>
      <c r="L136" s="35"/>
      <c r="M136" s="129"/>
      <c r="N136" s="36"/>
      <c r="O136" s="36"/>
      <c r="P136" s="36"/>
      <c r="Q136" s="36"/>
      <c r="R136" s="36"/>
      <c r="S136" s="36"/>
      <c r="T136" s="130"/>
      <c r="AT136" s="24" t="s">
        <v>89</v>
      </c>
      <c r="AU136" s="24" t="s">
        <v>8</v>
      </c>
    </row>
    <row r="137" spans="2:51" s="139" customFormat="1" ht="22.5" customHeight="1">
      <c r="B137" s="138"/>
      <c r="D137" s="140" t="s">
        <v>91</v>
      </c>
      <c r="E137" s="141" t="s">
        <v>16</v>
      </c>
      <c r="F137" s="142" t="s">
        <v>1191</v>
      </c>
      <c r="H137" s="143">
        <v>9.6</v>
      </c>
      <c r="I137" s="20"/>
      <c r="L137" s="138"/>
      <c r="M137" s="144"/>
      <c r="N137" s="145"/>
      <c r="O137" s="145"/>
      <c r="P137" s="145"/>
      <c r="Q137" s="145"/>
      <c r="R137" s="145"/>
      <c r="S137" s="145"/>
      <c r="T137" s="146"/>
      <c r="AT137" s="147" t="s">
        <v>91</v>
      </c>
      <c r="AU137" s="147" t="s">
        <v>8</v>
      </c>
      <c r="AV137" s="139" t="s">
        <v>8</v>
      </c>
      <c r="AW137" s="139" t="s">
        <v>93</v>
      </c>
      <c r="AX137" s="139" t="s">
        <v>81</v>
      </c>
      <c r="AY137" s="147" t="s">
        <v>78</v>
      </c>
    </row>
    <row r="138" spans="2:65" s="34" customFormat="1" ht="31.5" customHeight="1">
      <c r="B138" s="35"/>
      <c r="C138" s="116" t="s">
        <v>164</v>
      </c>
      <c r="D138" s="116" t="s">
        <v>82</v>
      </c>
      <c r="E138" s="117" t="s">
        <v>1220</v>
      </c>
      <c r="F138" s="118" t="s">
        <v>1221</v>
      </c>
      <c r="G138" s="119" t="s">
        <v>1144</v>
      </c>
      <c r="H138" s="120">
        <v>9.6</v>
      </c>
      <c r="I138" s="5"/>
      <c r="J138" s="121">
        <f>ROUND(I138*H138,2)</f>
        <v>0</v>
      </c>
      <c r="K138" s="118" t="s">
        <v>86</v>
      </c>
      <c r="L138" s="35"/>
      <c r="M138" s="122" t="s">
        <v>16</v>
      </c>
      <c r="N138" s="123" t="s">
        <v>34</v>
      </c>
      <c r="O138" s="124">
        <v>0.071</v>
      </c>
      <c r="P138" s="124">
        <f>O138*H138</f>
        <v>0.6815999999999999</v>
      </c>
      <c r="Q138" s="124">
        <v>0</v>
      </c>
      <c r="R138" s="124">
        <f>Q138*H138</f>
        <v>0</v>
      </c>
      <c r="S138" s="124">
        <v>0</v>
      </c>
      <c r="T138" s="125">
        <f>S138*H138</f>
        <v>0</v>
      </c>
      <c r="AR138" s="24" t="s">
        <v>106</v>
      </c>
      <c r="AT138" s="24" t="s">
        <v>82</v>
      </c>
      <c r="AU138" s="24" t="s">
        <v>8</v>
      </c>
      <c r="AY138" s="24" t="s">
        <v>78</v>
      </c>
      <c r="BE138" s="126">
        <f>IF(N138="základní",J138,0)</f>
        <v>0</v>
      </c>
      <c r="BF138" s="126">
        <f>IF(N138="snížená",J138,0)</f>
        <v>0</v>
      </c>
      <c r="BG138" s="126">
        <f>IF(N138="zákl. přenesená",J138,0)</f>
        <v>0</v>
      </c>
      <c r="BH138" s="126">
        <f>IF(N138="sníž. přenesená",J138,0)</f>
        <v>0</v>
      </c>
      <c r="BI138" s="126">
        <f>IF(N138="nulová",J138,0)</f>
        <v>0</v>
      </c>
      <c r="BJ138" s="24" t="s">
        <v>81</v>
      </c>
      <c r="BK138" s="126">
        <f>ROUND(I138*H138,2)</f>
        <v>0</v>
      </c>
      <c r="BL138" s="24" t="s">
        <v>106</v>
      </c>
      <c r="BM138" s="24" t="s">
        <v>1222</v>
      </c>
    </row>
    <row r="139" spans="2:47" s="34" customFormat="1" ht="30" customHeight="1">
      <c r="B139" s="35"/>
      <c r="D139" s="127" t="s">
        <v>89</v>
      </c>
      <c r="F139" s="128" t="s">
        <v>1223</v>
      </c>
      <c r="I139" s="16"/>
      <c r="L139" s="35"/>
      <c r="M139" s="129"/>
      <c r="N139" s="36"/>
      <c r="O139" s="36"/>
      <c r="P139" s="36"/>
      <c r="Q139" s="36"/>
      <c r="R139" s="36"/>
      <c r="S139" s="36"/>
      <c r="T139" s="130"/>
      <c r="AT139" s="24" t="s">
        <v>89</v>
      </c>
      <c r="AU139" s="24" t="s">
        <v>8</v>
      </c>
    </row>
    <row r="140" spans="2:51" s="139" customFormat="1" ht="22.5" customHeight="1">
      <c r="B140" s="138"/>
      <c r="D140" s="140" t="s">
        <v>91</v>
      </c>
      <c r="E140" s="141" t="s">
        <v>16</v>
      </c>
      <c r="F140" s="142" t="s">
        <v>1191</v>
      </c>
      <c r="H140" s="143">
        <v>9.6</v>
      </c>
      <c r="I140" s="20"/>
      <c r="L140" s="138"/>
      <c r="M140" s="144"/>
      <c r="N140" s="145"/>
      <c r="O140" s="145"/>
      <c r="P140" s="145"/>
      <c r="Q140" s="145"/>
      <c r="R140" s="145"/>
      <c r="S140" s="145"/>
      <c r="T140" s="146"/>
      <c r="AT140" s="147" t="s">
        <v>91</v>
      </c>
      <c r="AU140" s="147" t="s">
        <v>8</v>
      </c>
      <c r="AV140" s="139" t="s">
        <v>8</v>
      </c>
      <c r="AW140" s="139" t="s">
        <v>93</v>
      </c>
      <c r="AX140" s="139" t="s">
        <v>81</v>
      </c>
      <c r="AY140" s="147" t="s">
        <v>78</v>
      </c>
    </row>
    <row r="141" spans="2:65" s="34" customFormat="1" ht="22.5" customHeight="1">
      <c r="B141" s="35"/>
      <c r="C141" s="116" t="s">
        <v>170</v>
      </c>
      <c r="D141" s="116" t="s">
        <v>82</v>
      </c>
      <c r="E141" s="117" t="s">
        <v>1224</v>
      </c>
      <c r="F141" s="118" t="s">
        <v>1225</v>
      </c>
      <c r="G141" s="119" t="s">
        <v>1144</v>
      </c>
      <c r="H141" s="120">
        <v>9.6</v>
      </c>
      <c r="I141" s="5"/>
      <c r="J141" s="121">
        <f>ROUND(I141*H141,2)</f>
        <v>0</v>
      </c>
      <c r="K141" s="118" t="s">
        <v>86</v>
      </c>
      <c r="L141" s="35"/>
      <c r="M141" s="122" t="s">
        <v>16</v>
      </c>
      <c r="N141" s="123" t="s">
        <v>34</v>
      </c>
      <c r="O141" s="124">
        <v>0.068</v>
      </c>
      <c r="P141" s="124">
        <f>O141*H141</f>
        <v>0.6528</v>
      </c>
      <c r="Q141" s="124">
        <v>0</v>
      </c>
      <c r="R141" s="124">
        <f>Q141*H141</f>
        <v>0</v>
      </c>
      <c r="S141" s="124">
        <v>0</v>
      </c>
      <c r="T141" s="125">
        <f>S141*H141</f>
        <v>0</v>
      </c>
      <c r="AR141" s="24" t="s">
        <v>106</v>
      </c>
      <c r="AT141" s="24" t="s">
        <v>82</v>
      </c>
      <c r="AU141" s="24" t="s">
        <v>8</v>
      </c>
      <c r="AY141" s="24" t="s">
        <v>78</v>
      </c>
      <c r="BE141" s="126">
        <f>IF(N141="základní",J141,0)</f>
        <v>0</v>
      </c>
      <c r="BF141" s="126">
        <f>IF(N141="snížená",J141,0)</f>
        <v>0</v>
      </c>
      <c r="BG141" s="126">
        <f>IF(N141="zákl. přenesená",J141,0)</f>
        <v>0</v>
      </c>
      <c r="BH141" s="126">
        <f>IF(N141="sníž. přenesená",J141,0)</f>
        <v>0</v>
      </c>
      <c r="BI141" s="126">
        <f>IF(N141="nulová",J141,0)</f>
        <v>0</v>
      </c>
      <c r="BJ141" s="24" t="s">
        <v>81</v>
      </c>
      <c r="BK141" s="126">
        <f>ROUND(I141*H141,2)</f>
        <v>0</v>
      </c>
      <c r="BL141" s="24" t="s">
        <v>106</v>
      </c>
      <c r="BM141" s="24" t="s">
        <v>1226</v>
      </c>
    </row>
    <row r="142" spans="2:47" s="34" customFormat="1" ht="30" customHeight="1">
      <c r="B142" s="35"/>
      <c r="D142" s="127" t="s">
        <v>89</v>
      </c>
      <c r="F142" s="128" t="s">
        <v>1227</v>
      </c>
      <c r="I142" s="16"/>
      <c r="L142" s="35"/>
      <c r="M142" s="129"/>
      <c r="N142" s="36"/>
      <c r="O142" s="36"/>
      <c r="P142" s="36"/>
      <c r="Q142" s="36"/>
      <c r="R142" s="36"/>
      <c r="S142" s="36"/>
      <c r="T142" s="130"/>
      <c r="AT142" s="24" t="s">
        <v>89</v>
      </c>
      <c r="AU142" s="24" t="s">
        <v>8</v>
      </c>
    </row>
    <row r="143" spans="2:51" s="139" customFormat="1" ht="22.5" customHeight="1">
      <c r="B143" s="138"/>
      <c r="D143" s="127" t="s">
        <v>91</v>
      </c>
      <c r="E143" s="147" t="s">
        <v>16</v>
      </c>
      <c r="F143" s="158" t="s">
        <v>1191</v>
      </c>
      <c r="H143" s="159">
        <v>9.6</v>
      </c>
      <c r="I143" s="20"/>
      <c r="L143" s="138"/>
      <c r="M143" s="144"/>
      <c r="N143" s="145"/>
      <c r="O143" s="145"/>
      <c r="P143" s="145"/>
      <c r="Q143" s="145"/>
      <c r="R143" s="145"/>
      <c r="S143" s="145"/>
      <c r="T143" s="146"/>
      <c r="AT143" s="147" t="s">
        <v>91</v>
      </c>
      <c r="AU143" s="147" t="s">
        <v>8</v>
      </c>
      <c r="AV143" s="139" t="s">
        <v>8</v>
      </c>
      <c r="AW143" s="139" t="s">
        <v>93</v>
      </c>
      <c r="AX143" s="139" t="s">
        <v>81</v>
      </c>
      <c r="AY143" s="147" t="s">
        <v>78</v>
      </c>
    </row>
    <row r="144" spans="2:63" s="103" customFormat="1" ht="29.25" customHeight="1">
      <c r="B144" s="102"/>
      <c r="D144" s="113" t="s">
        <v>74</v>
      </c>
      <c r="E144" s="114" t="s">
        <v>128</v>
      </c>
      <c r="F144" s="114" t="s">
        <v>530</v>
      </c>
      <c r="I144" s="22"/>
      <c r="J144" s="115">
        <f>BK144</f>
        <v>0</v>
      </c>
      <c r="L144" s="102"/>
      <c r="M144" s="107"/>
      <c r="N144" s="108"/>
      <c r="O144" s="108"/>
      <c r="P144" s="109">
        <f>SUM(P145:P167)</f>
        <v>6.329000000000001</v>
      </c>
      <c r="Q144" s="108"/>
      <c r="R144" s="109">
        <f>SUM(R145:R167)</f>
        <v>0.01436</v>
      </c>
      <c r="S144" s="108"/>
      <c r="T144" s="110">
        <f>SUM(T145:T167)</f>
        <v>0</v>
      </c>
      <c r="AR144" s="104" t="s">
        <v>81</v>
      </c>
      <c r="AT144" s="111" t="s">
        <v>74</v>
      </c>
      <c r="AU144" s="111" t="s">
        <v>81</v>
      </c>
      <c r="AY144" s="104" t="s">
        <v>78</v>
      </c>
      <c r="BK144" s="112">
        <f>SUM(BK145:BK167)</f>
        <v>0</v>
      </c>
    </row>
    <row r="145" spans="2:65" s="34" customFormat="1" ht="31.5" customHeight="1">
      <c r="B145" s="35"/>
      <c r="C145" s="116" t="s">
        <v>87</v>
      </c>
      <c r="D145" s="116" t="s">
        <v>82</v>
      </c>
      <c r="E145" s="117" t="s">
        <v>1228</v>
      </c>
      <c r="F145" s="118" t="s">
        <v>1229</v>
      </c>
      <c r="G145" s="119" t="s">
        <v>85</v>
      </c>
      <c r="H145" s="120">
        <v>8</v>
      </c>
      <c r="I145" s="5"/>
      <c r="J145" s="121">
        <f>ROUND(I145*H145,2)</f>
        <v>0</v>
      </c>
      <c r="K145" s="118" t="s">
        <v>86</v>
      </c>
      <c r="L145" s="35"/>
      <c r="M145" s="122" t="s">
        <v>16</v>
      </c>
      <c r="N145" s="123" t="s">
        <v>34</v>
      </c>
      <c r="O145" s="124">
        <v>0.171</v>
      </c>
      <c r="P145" s="124">
        <f>O145*H145</f>
        <v>1.368</v>
      </c>
      <c r="Q145" s="124">
        <v>0</v>
      </c>
      <c r="R145" s="124">
        <f>Q145*H145</f>
        <v>0</v>
      </c>
      <c r="S145" s="124">
        <v>0</v>
      </c>
      <c r="T145" s="125">
        <f>S145*H145</f>
        <v>0</v>
      </c>
      <c r="AR145" s="24" t="s">
        <v>106</v>
      </c>
      <c r="AT145" s="24" t="s">
        <v>82</v>
      </c>
      <c r="AU145" s="24" t="s">
        <v>8</v>
      </c>
      <c r="AY145" s="24" t="s">
        <v>78</v>
      </c>
      <c r="BE145" s="126">
        <f>IF(N145="základní",J145,0)</f>
        <v>0</v>
      </c>
      <c r="BF145" s="126">
        <f>IF(N145="snížená",J145,0)</f>
        <v>0</v>
      </c>
      <c r="BG145" s="126">
        <f>IF(N145="zákl. přenesená",J145,0)</f>
        <v>0</v>
      </c>
      <c r="BH145" s="126">
        <f>IF(N145="sníž. přenesená",J145,0)</f>
        <v>0</v>
      </c>
      <c r="BI145" s="126">
        <f>IF(N145="nulová",J145,0)</f>
        <v>0</v>
      </c>
      <c r="BJ145" s="24" t="s">
        <v>81</v>
      </c>
      <c r="BK145" s="126">
        <f>ROUND(I145*H145,2)</f>
        <v>0</v>
      </c>
      <c r="BL145" s="24" t="s">
        <v>106</v>
      </c>
      <c r="BM145" s="24" t="s">
        <v>1230</v>
      </c>
    </row>
    <row r="146" spans="2:47" s="34" customFormat="1" ht="30" customHeight="1">
      <c r="B146" s="35"/>
      <c r="D146" s="127" t="s">
        <v>89</v>
      </c>
      <c r="F146" s="128" t="s">
        <v>1231</v>
      </c>
      <c r="I146" s="16"/>
      <c r="L146" s="35"/>
      <c r="M146" s="129"/>
      <c r="N146" s="36"/>
      <c r="O146" s="36"/>
      <c r="P146" s="36"/>
      <c r="Q146" s="36"/>
      <c r="R146" s="36"/>
      <c r="S146" s="36"/>
      <c r="T146" s="130"/>
      <c r="AT146" s="24" t="s">
        <v>89</v>
      </c>
      <c r="AU146" s="24" t="s">
        <v>8</v>
      </c>
    </row>
    <row r="147" spans="2:51" s="139" customFormat="1" ht="22.5" customHeight="1">
      <c r="B147" s="138"/>
      <c r="D147" s="140" t="s">
        <v>91</v>
      </c>
      <c r="E147" s="141" t="s">
        <v>16</v>
      </c>
      <c r="F147" s="142" t="s">
        <v>128</v>
      </c>
      <c r="H147" s="143">
        <v>8</v>
      </c>
      <c r="I147" s="20"/>
      <c r="L147" s="138"/>
      <c r="M147" s="144"/>
      <c r="N147" s="145"/>
      <c r="O147" s="145"/>
      <c r="P147" s="145"/>
      <c r="Q147" s="145"/>
      <c r="R147" s="145"/>
      <c r="S147" s="145"/>
      <c r="T147" s="146"/>
      <c r="AT147" s="147" t="s">
        <v>91</v>
      </c>
      <c r="AU147" s="147" t="s">
        <v>8</v>
      </c>
      <c r="AV147" s="139" t="s">
        <v>8</v>
      </c>
      <c r="AW147" s="139" t="s">
        <v>93</v>
      </c>
      <c r="AX147" s="139" t="s">
        <v>81</v>
      </c>
      <c r="AY147" s="147" t="s">
        <v>78</v>
      </c>
    </row>
    <row r="148" spans="2:65" s="34" customFormat="1" ht="22.5" customHeight="1">
      <c r="B148" s="35"/>
      <c r="C148" s="148" t="s">
        <v>178</v>
      </c>
      <c r="D148" s="148" t="s">
        <v>95</v>
      </c>
      <c r="E148" s="149" t="s">
        <v>1232</v>
      </c>
      <c r="F148" s="150" t="s">
        <v>1233</v>
      </c>
      <c r="G148" s="151" t="s">
        <v>85</v>
      </c>
      <c r="H148" s="152">
        <v>8</v>
      </c>
      <c r="I148" s="6"/>
      <c r="J148" s="153">
        <f>ROUND(I148*H148,2)</f>
        <v>0</v>
      </c>
      <c r="K148" s="150" t="s">
        <v>86</v>
      </c>
      <c r="L148" s="154"/>
      <c r="M148" s="155" t="s">
        <v>16</v>
      </c>
      <c r="N148" s="156" t="s">
        <v>34</v>
      </c>
      <c r="O148" s="124">
        <v>0</v>
      </c>
      <c r="P148" s="124">
        <f>O148*H148</f>
        <v>0</v>
      </c>
      <c r="Q148" s="124">
        <v>0.00028</v>
      </c>
      <c r="R148" s="124">
        <f>Q148*H148</f>
        <v>0.00224</v>
      </c>
      <c r="S148" s="124">
        <v>0</v>
      </c>
      <c r="T148" s="125">
        <f>S148*H148</f>
        <v>0</v>
      </c>
      <c r="AR148" s="24" t="s">
        <v>128</v>
      </c>
      <c r="AT148" s="24" t="s">
        <v>95</v>
      </c>
      <c r="AU148" s="24" t="s">
        <v>8</v>
      </c>
      <c r="AY148" s="24" t="s">
        <v>78</v>
      </c>
      <c r="BE148" s="126">
        <f>IF(N148="základní",J148,0)</f>
        <v>0</v>
      </c>
      <c r="BF148" s="126">
        <f>IF(N148="snížená",J148,0)</f>
        <v>0</v>
      </c>
      <c r="BG148" s="126">
        <f>IF(N148="zákl. přenesená",J148,0)</f>
        <v>0</v>
      </c>
      <c r="BH148" s="126">
        <f>IF(N148="sníž. přenesená",J148,0)</f>
        <v>0</v>
      </c>
      <c r="BI148" s="126">
        <f>IF(N148="nulová",J148,0)</f>
        <v>0</v>
      </c>
      <c r="BJ148" s="24" t="s">
        <v>81</v>
      </c>
      <c r="BK148" s="126">
        <f>ROUND(I148*H148,2)</f>
        <v>0</v>
      </c>
      <c r="BL148" s="24" t="s">
        <v>106</v>
      </c>
      <c r="BM148" s="24" t="s">
        <v>1234</v>
      </c>
    </row>
    <row r="149" spans="2:47" s="34" customFormat="1" ht="30" customHeight="1">
      <c r="B149" s="35"/>
      <c r="D149" s="140" t="s">
        <v>89</v>
      </c>
      <c r="F149" s="157" t="s">
        <v>1235</v>
      </c>
      <c r="I149" s="16"/>
      <c r="L149" s="35"/>
      <c r="M149" s="129"/>
      <c r="N149" s="36"/>
      <c r="O149" s="36"/>
      <c r="P149" s="36"/>
      <c r="Q149" s="36"/>
      <c r="R149" s="36"/>
      <c r="S149" s="36"/>
      <c r="T149" s="130"/>
      <c r="AT149" s="24" t="s">
        <v>89</v>
      </c>
      <c r="AU149" s="24" t="s">
        <v>8</v>
      </c>
    </row>
    <row r="150" spans="2:65" s="34" customFormat="1" ht="22.5" customHeight="1">
      <c r="B150" s="35"/>
      <c r="C150" s="116" t="s">
        <v>183</v>
      </c>
      <c r="D150" s="116" t="s">
        <v>82</v>
      </c>
      <c r="E150" s="117" t="s">
        <v>1236</v>
      </c>
      <c r="F150" s="118" t="s">
        <v>1237</v>
      </c>
      <c r="G150" s="119" t="s">
        <v>160</v>
      </c>
      <c r="H150" s="120">
        <v>1</v>
      </c>
      <c r="I150" s="5"/>
      <c r="J150" s="121">
        <f>ROUND(I150*H150,2)</f>
        <v>0</v>
      </c>
      <c r="K150" s="118" t="s">
        <v>86</v>
      </c>
      <c r="L150" s="35"/>
      <c r="M150" s="122" t="s">
        <v>16</v>
      </c>
      <c r="N150" s="123" t="s">
        <v>34</v>
      </c>
      <c r="O150" s="124">
        <v>0.473</v>
      </c>
      <c r="P150" s="124">
        <f>O150*H150</f>
        <v>0.473</v>
      </c>
      <c r="Q150" s="124">
        <v>0</v>
      </c>
      <c r="R150" s="124">
        <f>Q150*H150</f>
        <v>0</v>
      </c>
      <c r="S150" s="124">
        <v>0</v>
      </c>
      <c r="T150" s="125">
        <f>S150*H150</f>
        <v>0</v>
      </c>
      <c r="AR150" s="24" t="s">
        <v>106</v>
      </c>
      <c r="AT150" s="24" t="s">
        <v>82</v>
      </c>
      <c r="AU150" s="24" t="s">
        <v>8</v>
      </c>
      <c r="AY150" s="24" t="s">
        <v>78</v>
      </c>
      <c r="BE150" s="126">
        <f>IF(N150="základní",J150,0)</f>
        <v>0</v>
      </c>
      <c r="BF150" s="126">
        <f>IF(N150="snížená",J150,0)</f>
        <v>0</v>
      </c>
      <c r="BG150" s="126">
        <f>IF(N150="zákl. přenesená",J150,0)</f>
        <v>0</v>
      </c>
      <c r="BH150" s="126">
        <f>IF(N150="sníž. přenesená",J150,0)</f>
        <v>0</v>
      </c>
      <c r="BI150" s="126">
        <f>IF(N150="nulová",J150,0)</f>
        <v>0</v>
      </c>
      <c r="BJ150" s="24" t="s">
        <v>81</v>
      </c>
      <c r="BK150" s="126">
        <f>ROUND(I150*H150,2)</f>
        <v>0</v>
      </c>
      <c r="BL150" s="24" t="s">
        <v>106</v>
      </c>
      <c r="BM150" s="24" t="s">
        <v>1238</v>
      </c>
    </row>
    <row r="151" spans="2:47" s="34" customFormat="1" ht="30" customHeight="1">
      <c r="B151" s="35"/>
      <c r="D151" s="127" t="s">
        <v>89</v>
      </c>
      <c r="F151" s="128" t="s">
        <v>1239</v>
      </c>
      <c r="I151" s="16"/>
      <c r="L151" s="35"/>
      <c r="M151" s="129"/>
      <c r="N151" s="36"/>
      <c r="O151" s="36"/>
      <c r="P151" s="36"/>
      <c r="Q151" s="36"/>
      <c r="R151" s="36"/>
      <c r="S151" s="36"/>
      <c r="T151" s="130"/>
      <c r="AT151" s="24" t="s">
        <v>89</v>
      </c>
      <c r="AU151" s="24" t="s">
        <v>8</v>
      </c>
    </row>
    <row r="152" spans="2:51" s="139" customFormat="1" ht="22.5" customHeight="1">
      <c r="B152" s="138"/>
      <c r="D152" s="140" t="s">
        <v>91</v>
      </c>
      <c r="E152" s="141" t="s">
        <v>16</v>
      </c>
      <c r="F152" s="142" t="s">
        <v>81</v>
      </c>
      <c r="H152" s="143">
        <v>1</v>
      </c>
      <c r="I152" s="20"/>
      <c r="L152" s="138"/>
      <c r="M152" s="144"/>
      <c r="N152" s="145"/>
      <c r="O152" s="145"/>
      <c r="P152" s="145"/>
      <c r="Q152" s="145"/>
      <c r="R152" s="145"/>
      <c r="S152" s="145"/>
      <c r="T152" s="146"/>
      <c r="AT152" s="147" t="s">
        <v>91</v>
      </c>
      <c r="AU152" s="147" t="s">
        <v>8</v>
      </c>
      <c r="AV152" s="139" t="s">
        <v>8</v>
      </c>
      <c r="AW152" s="139" t="s">
        <v>93</v>
      </c>
      <c r="AX152" s="139" t="s">
        <v>81</v>
      </c>
      <c r="AY152" s="147" t="s">
        <v>78</v>
      </c>
    </row>
    <row r="153" spans="2:65" s="34" customFormat="1" ht="22.5" customHeight="1">
      <c r="B153" s="35"/>
      <c r="C153" s="148" t="s">
        <v>188</v>
      </c>
      <c r="D153" s="148" t="s">
        <v>95</v>
      </c>
      <c r="E153" s="149" t="s">
        <v>1240</v>
      </c>
      <c r="F153" s="150" t="s">
        <v>1241</v>
      </c>
      <c r="G153" s="151" t="s">
        <v>160</v>
      </c>
      <c r="H153" s="152">
        <v>1</v>
      </c>
      <c r="I153" s="6"/>
      <c r="J153" s="153">
        <f>ROUND(I153*H153,2)</f>
        <v>0</v>
      </c>
      <c r="K153" s="150" t="s">
        <v>16</v>
      </c>
      <c r="L153" s="154"/>
      <c r="M153" s="155" t="s">
        <v>16</v>
      </c>
      <c r="N153" s="156" t="s">
        <v>34</v>
      </c>
      <c r="O153" s="124">
        <v>0</v>
      </c>
      <c r="P153" s="124">
        <f>O153*H153</f>
        <v>0</v>
      </c>
      <c r="Q153" s="124">
        <v>0.00028</v>
      </c>
      <c r="R153" s="124">
        <f>Q153*H153</f>
        <v>0.00028</v>
      </c>
      <c r="S153" s="124">
        <v>0</v>
      </c>
      <c r="T153" s="125">
        <f>S153*H153</f>
        <v>0</v>
      </c>
      <c r="AR153" s="24" t="s">
        <v>128</v>
      </c>
      <c r="AT153" s="24" t="s">
        <v>95</v>
      </c>
      <c r="AU153" s="24" t="s">
        <v>8</v>
      </c>
      <c r="AY153" s="24" t="s">
        <v>78</v>
      </c>
      <c r="BE153" s="126">
        <f>IF(N153="základní",J153,0)</f>
        <v>0</v>
      </c>
      <c r="BF153" s="126">
        <f>IF(N153="snížená",J153,0)</f>
        <v>0</v>
      </c>
      <c r="BG153" s="126">
        <f>IF(N153="zákl. přenesená",J153,0)</f>
        <v>0</v>
      </c>
      <c r="BH153" s="126">
        <f>IF(N153="sníž. přenesená",J153,0)</f>
        <v>0</v>
      </c>
      <c r="BI153" s="126">
        <f>IF(N153="nulová",J153,0)</f>
        <v>0</v>
      </c>
      <c r="BJ153" s="24" t="s">
        <v>81</v>
      </c>
      <c r="BK153" s="126">
        <f>ROUND(I153*H153,2)</f>
        <v>0</v>
      </c>
      <c r="BL153" s="24" t="s">
        <v>106</v>
      </c>
      <c r="BM153" s="24" t="s">
        <v>1242</v>
      </c>
    </row>
    <row r="154" spans="2:47" s="34" customFormat="1" ht="22.5" customHeight="1">
      <c r="B154" s="35"/>
      <c r="D154" s="140" t="s">
        <v>89</v>
      </c>
      <c r="F154" s="157" t="s">
        <v>1241</v>
      </c>
      <c r="I154" s="16"/>
      <c r="L154" s="35"/>
      <c r="M154" s="129"/>
      <c r="N154" s="36"/>
      <c r="O154" s="36"/>
      <c r="P154" s="36"/>
      <c r="Q154" s="36"/>
      <c r="R154" s="36"/>
      <c r="S154" s="36"/>
      <c r="T154" s="130"/>
      <c r="AT154" s="24" t="s">
        <v>89</v>
      </c>
      <c r="AU154" s="24" t="s">
        <v>8</v>
      </c>
    </row>
    <row r="155" spans="2:65" s="34" customFormat="1" ht="22.5" customHeight="1">
      <c r="B155" s="35"/>
      <c r="C155" s="116" t="s">
        <v>192</v>
      </c>
      <c r="D155" s="116" t="s">
        <v>82</v>
      </c>
      <c r="E155" s="117" t="s">
        <v>1243</v>
      </c>
      <c r="F155" s="118" t="s">
        <v>1244</v>
      </c>
      <c r="G155" s="119" t="s">
        <v>160</v>
      </c>
      <c r="H155" s="120">
        <v>1</v>
      </c>
      <c r="I155" s="5"/>
      <c r="J155" s="121">
        <f>ROUND(I155*H155,2)</f>
        <v>0</v>
      </c>
      <c r="K155" s="118" t="s">
        <v>16</v>
      </c>
      <c r="L155" s="35"/>
      <c r="M155" s="122" t="s">
        <v>16</v>
      </c>
      <c r="N155" s="123" t="s">
        <v>34</v>
      </c>
      <c r="O155" s="124">
        <v>3.856</v>
      </c>
      <c r="P155" s="124">
        <f>O155*H155</f>
        <v>3.856</v>
      </c>
      <c r="Q155" s="124">
        <v>0</v>
      </c>
      <c r="R155" s="124">
        <f>Q155*H155</f>
        <v>0</v>
      </c>
      <c r="S155" s="124">
        <v>0</v>
      </c>
      <c r="T155" s="125">
        <f>S155*H155</f>
        <v>0</v>
      </c>
      <c r="AR155" s="24" t="s">
        <v>106</v>
      </c>
      <c r="AT155" s="24" t="s">
        <v>82</v>
      </c>
      <c r="AU155" s="24" t="s">
        <v>8</v>
      </c>
      <c r="AY155" s="24" t="s">
        <v>78</v>
      </c>
      <c r="BE155" s="126">
        <f>IF(N155="základní",J155,0)</f>
        <v>0</v>
      </c>
      <c r="BF155" s="126">
        <f>IF(N155="snížená",J155,0)</f>
        <v>0</v>
      </c>
      <c r="BG155" s="126">
        <f>IF(N155="zákl. přenesená",J155,0)</f>
        <v>0</v>
      </c>
      <c r="BH155" s="126">
        <f>IF(N155="sníž. přenesená",J155,0)</f>
        <v>0</v>
      </c>
      <c r="BI155" s="126">
        <f>IF(N155="nulová",J155,0)</f>
        <v>0</v>
      </c>
      <c r="BJ155" s="24" t="s">
        <v>81</v>
      </c>
      <c r="BK155" s="126">
        <f>ROUND(I155*H155,2)</f>
        <v>0</v>
      </c>
      <c r="BL155" s="24" t="s">
        <v>106</v>
      </c>
      <c r="BM155" s="24" t="s">
        <v>1245</v>
      </c>
    </row>
    <row r="156" spans="2:47" s="34" customFormat="1" ht="30" customHeight="1">
      <c r="B156" s="35"/>
      <c r="D156" s="127" t="s">
        <v>89</v>
      </c>
      <c r="F156" s="128" t="s">
        <v>1246</v>
      </c>
      <c r="I156" s="16"/>
      <c r="L156" s="35"/>
      <c r="M156" s="129"/>
      <c r="N156" s="36"/>
      <c r="O156" s="36"/>
      <c r="P156" s="36"/>
      <c r="Q156" s="36"/>
      <c r="R156" s="36"/>
      <c r="S156" s="36"/>
      <c r="T156" s="130"/>
      <c r="AT156" s="24" t="s">
        <v>89</v>
      </c>
      <c r="AU156" s="24" t="s">
        <v>8</v>
      </c>
    </row>
    <row r="157" spans="2:51" s="139" customFormat="1" ht="22.5" customHeight="1">
      <c r="B157" s="138"/>
      <c r="D157" s="140" t="s">
        <v>91</v>
      </c>
      <c r="E157" s="141" t="s">
        <v>16</v>
      </c>
      <c r="F157" s="142" t="s">
        <v>81</v>
      </c>
      <c r="H157" s="143">
        <v>1</v>
      </c>
      <c r="I157" s="20"/>
      <c r="L157" s="138"/>
      <c r="M157" s="144"/>
      <c r="N157" s="145"/>
      <c r="O157" s="145"/>
      <c r="P157" s="145"/>
      <c r="Q157" s="145"/>
      <c r="R157" s="145"/>
      <c r="S157" s="145"/>
      <c r="T157" s="146"/>
      <c r="AT157" s="147" t="s">
        <v>91</v>
      </c>
      <c r="AU157" s="147" t="s">
        <v>8</v>
      </c>
      <c r="AV157" s="139" t="s">
        <v>8</v>
      </c>
      <c r="AW157" s="139" t="s">
        <v>93</v>
      </c>
      <c r="AX157" s="139" t="s">
        <v>81</v>
      </c>
      <c r="AY157" s="147" t="s">
        <v>78</v>
      </c>
    </row>
    <row r="158" spans="2:65" s="34" customFormat="1" ht="31.5" customHeight="1">
      <c r="B158" s="35"/>
      <c r="C158" s="148" t="s">
        <v>197</v>
      </c>
      <c r="D158" s="148" t="s">
        <v>95</v>
      </c>
      <c r="E158" s="149" t="s">
        <v>1247</v>
      </c>
      <c r="F158" s="150" t="s">
        <v>1248</v>
      </c>
      <c r="G158" s="151" t="s">
        <v>160</v>
      </c>
      <c r="H158" s="152">
        <v>1</v>
      </c>
      <c r="I158" s="6"/>
      <c r="J158" s="153">
        <f>ROUND(I158*H158,2)</f>
        <v>0</v>
      </c>
      <c r="K158" s="150" t="s">
        <v>16</v>
      </c>
      <c r="L158" s="154"/>
      <c r="M158" s="155" t="s">
        <v>16</v>
      </c>
      <c r="N158" s="156" t="s">
        <v>34</v>
      </c>
      <c r="O158" s="124">
        <v>0</v>
      </c>
      <c r="P158" s="124">
        <f>O158*H158</f>
        <v>0</v>
      </c>
      <c r="Q158" s="124">
        <v>0.0096</v>
      </c>
      <c r="R158" s="124">
        <f>Q158*H158</f>
        <v>0.0096</v>
      </c>
      <c r="S158" s="124">
        <v>0</v>
      </c>
      <c r="T158" s="125">
        <f>S158*H158</f>
        <v>0</v>
      </c>
      <c r="AR158" s="24" t="s">
        <v>128</v>
      </c>
      <c r="AT158" s="24" t="s">
        <v>95</v>
      </c>
      <c r="AU158" s="24" t="s">
        <v>8</v>
      </c>
      <c r="AY158" s="24" t="s">
        <v>78</v>
      </c>
      <c r="BE158" s="126">
        <f>IF(N158="základní",J158,0)</f>
        <v>0</v>
      </c>
      <c r="BF158" s="126">
        <f>IF(N158="snížená",J158,0)</f>
        <v>0</v>
      </c>
      <c r="BG158" s="126">
        <f>IF(N158="zákl. přenesená",J158,0)</f>
        <v>0</v>
      </c>
      <c r="BH158" s="126">
        <f>IF(N158="sníž. přenesená",J158,0)</f>
        <v>0</v>
      </c>
      <c r="BI158" s="126">
        <f>IF(N158="nulová",J158,0)</f>
        <v>0</v>
      </c>
      <c r="BJ158" s="24" t="s">
        <v>81</v>
      </c>
      <c r="BK158" s="126">
        <f>ROUND(I158*H158,2)</f>
        <v>0</v>
      </c>
      <c r="BL158" s="24" t="s">
        <v>106</v>
      </c>
      <c r="BM158" s="24" t="s">
        <v>1249</v>
      </c>
    </row>
    <row r="159" spans="2:47" s="34" customFormat="1" ht="30" customHeight="1">
      <c r="B159" s="35"/>
      <c r="D159" s="140" t="s">
        <v>89</v>
      </c>
      <c r="F159" s="157" t="s">
        <v>1250</v>
      </c>
      <c r="I159" s="16"/>
      <c r="L159" s="35"/>
      <c r="M159" s="129"/>
      <c r="N159" s="36"/>
      <c r="O159" s="36"/>
      <c r="P159" s="36"/>
      <c r="Q159" s="36"/>
      <c r="R159" s="36"/>
      <c r="S159" s="36"/>
      <c r="T159" s="130"/>
      <c r="AT159" s="24" t="s">
        <v>89</v>
      </c>
      <c r="AU159" s="24" t="s">
        <v>8</v>
      </c>
    </row>
    <row r="160" spans="2:65" s="34" customFormat="1" ht="22.5" customHeight="1">
      <c r="B160" s="35"/>
      <c r="C160" s="116" t="s">
        <v>204</v>
      </c>
      <c r="D160" s="116" t="s">
        <v>82</v>
      </c>
      <c r="E160" s="117" t="s">
        <v>547</v>
      </c>
      <c r="F160" s="118" t="s">
        <v>548</v>
      </c>
      <c r="G160" s="119" t="s">
        <v>85</v>
      </c>
      <c r="H160" s="120">
        <v>8</v>
      </c>
      <c r="I160" s="5"/>
      <c r="J160" s="121">
        <f>ROUND(I160*H160,2)</f>
        <v>0</v>
      </c>
      <c r="K160" s="118" t="s">
        <v>86</v>
      </c>
      <c r="L160" s="35"/>
      <c r="M160" s="122" t="s">
        <v>16</v>
      </c>
      <c r="N160" s="123" t="s">
        <v>34</v>
      </c>
      <c r="O160" s="124">
        <v>0.054</v>
      </c>
      <c r="P160" s="124">
        <f>O160*H160</f>
        <v>0.432</v>
      </c>
      <c r="Q160" s="124">
        <v>0.00019</v>
      </c>
      <c r="R160" s="124">
        <f>Q160*H160</f>
        <v>0.00152</v>
      </c>
      <c r="S160" s="124">
        <v>0</v>
      </c>
      <c r="T160" s="125">
        <f>S160*H160</f>
        <v>0</v>
      </c>
      <c r="AR160" s="24" t="s">
        <v>106</v>
      </c>
      <c r="AT160" s="24" t="s">
        <v>82</v>
      </c>
      <c r="AU160" s="24" t="s">
        <v>8</v>
      </c>
      <c r="AY160" s="24" t="s">
        <v>78</v>
      </c>
      <c r="BE160" s="126">
        <f>IF(N160="základní",J160,0)</f>
        <v>0</v>
      </c>
      <c r="BF160" s="126">
        <f>IF(N160="snížená",J160,0)</f>
        <v>0</v>
      </c>
      <c r="BG160" s="126">
        <f>IF(N160="zákl. přenesená",J160,0)</f>
        <v>0</v>
      </c>
      <c r="BH160" s="126">
        <f>IF(N160="sníž. přenesená",J160,0)</f>
        <v>0</v>
      </c>
      <c r="BI160" s="126">
        <f>IF(N160="nulová",J160,0)</f>
        <v>0</v>
      </c>
      <c r="BJ160" s="24" t="s">
        <v>81</v>
      </c>
      <c r="BK160" s="126">
        <f>ROUND(I160*H160,2)</f>
        <v>0</v>
      </c>
      <c r="BL160" s="24" t="s">
        <v>106</v>
      </c>
      <c r="BM160" s="24" t="s">
        <v>1251</v>
      </c>
    </row>
    <row r="161" spans="2:47" s="34" customFormat="1" ht="22.5" customHeight="1">
      <c r="B161" s="35"/>
      <c r="D161" s="127" t="s">
        <v>89</v>
      </c>
      <c r="F161" s="128" t="s">
        <v>550</v>
      </c>
      <c r="I161" s="16"/>
      <c r="L161" s="35"/>
      <c r="M161" s="129"/>
      <c r="N161" s="36"/>
      <c r="O161" s="36"/>
      <c r="P161" s="36"/>
      <c r="Q161" s="36"/>
      <c r="R161" s="36"/>
      <c r="S161" s="36"/>
      <c r="T161" s="130"/>
      <c r="AT161" s="24" t="s">
        <v>89</v>
      </c>
      <c r="AU161" s="24" t="s">
        <v>8</v>
      </c>
    </row>
    <row r="162" spans="2:51" s="132" customFormat="1" ht="22.5" customHeight="1">
      <c r="B162" s="131"/>
      <c r="D162" s="127" t="s">
        <v>91</v>
      </c>
      <c r="E162" s="133" t="s">
        <v>16</v>
      </c>
      <c r="F162" s="134" t="s">
        <v>260</v>
      </c>
      <c r="H162" s="133" t="s">
        <v>16</v>
      </c>
      <c r="I162" s="21"/>
      <c r="L162" s="131"/>
      <c r="M162" s="135"/>
      <c r="N162" s="136"/>
      <c r="O162" s="136"/>
      <c r="P162" s="136"/>
      <c r="Q162" s="136"/>
      <c r="R162" s="136"/>
      <c r="S162" s="136"/>
      <c r="T162" s="137"/>
      <c r="AT162" s="133" t="s">
        <v>91</v>
      </c>
      <c r="AU162" s="133" t="s">
        <v>8</v>
      </c>
      <c r="AV162" s="132" t="s">
        <v>81</v>
      </c>
      <c r="AW162" s="132" t="s">
        <v>93</v>
      </c>
      <c r="AX162" s="132" t="s">
        <v>77</v>
      </c>
      <c r="AY162" s="133" t="s">
        <v>78</v>
      </c>
    </row>
    <row r="163" spans="2:51" s="139" customFormat="1" ht="22.5" customHeight="1">
      <c r="B163" s="138"/>
      <c r="D163" s="140" t="s">
        <v>91</v>
      </c>
      <c r="E163" s="141" t="s">
        <v>16</v>
      </c>
      <c r="F163" s="142" t="s">
        <v>128</v>
      </c>
      <c r="H163" s="143">
        <v>8</v>
      </c>
      <c r="I163" s="20"/>
      <c r="L163" s="138"/>
      <c r="M163" s="144"/>
      <c r="N163" s="145"/>
      <c r="O163" s="145"/>
      <c r="P163" s="145"/>
      <c r="Q163" s="145"/>
      <c r="R163" s="145"/>
      <c r="S163" s="145"/>
      <c r="T163" s="146"/>
      <c r="AT163" s="147" t="s">
        <v>91</v>
      </c>
      <c r="AU163" s="147" t="s">
        <v>8</v>
      </c>
      <c r="AV163" s="139" t="s">
        <v>8</v>
      </c>
      <c r="AW163" s="139" t="s">
        <v>93</v>
      </c>
      <c r="AX163" s="139" t="s">
        <v>81</v>
      </c>
      <c r="AY163" s="147" t="s">
        <v>78</v>
      </c>
    </row>
    <row r="164" spans="2:65" s="34" customFormat="1" ht="22.5" customHeight="1">
      <c r="B164" s="35"/>
      <c r="C164" s="116" t="s">
        <v>209</v>
      </c>
      <c r="D164" s="116" t="s">
        <v>82</v>
      </c>
      <c r="E164" s="117" t="s">
        <v>552</v>
      </c>
      <c r="F164" s="118" t="s">
        <v>553</v>
      </c>
      <c r="G164" s="119" t="s">
        <v>85</v>
      </c>
      <c r="H164" s="120">
        <v>8</v>
      </c>
      <c r="I164" s="5"/>
      <c r="J164" s="121">
        <f>ROUND(I164*H164,2)</f>
        <v>0</v>
      </c>
      <c r="K164" s="118" t="s">
        <v>86</v>
      </c>
      <c r="L164" s="35"/>
      <c r="M164" s="122" t="s">
        <v>16</v>
      </c>
      <c r="N164" s="123" t="s">
        <v>34</v>
      </c>
      <c r="O164" s="124">
        <v>0.025</v>
      </c>
      <c r="P164" s="124">
        <f>O164*H164</f>
        <v>0.2</v>
      </c>
      <c r="Q164" s="124">
        <v>9E-05</v>
      </c>
      <c r="R164" s="124">
        <f>Q164*H164</f>
        <v>0.00072</v>
      </c>
      <c r="S164" s="124">
        <v>0</v>
      </c>
      <c r="T164" s="125">
        <f>S164*H164</f>
        <v>0</v>
      </c>
      <c r="AR164" s="24" t="s">
        <v>106</v>
      </c>
      <c r="AT164" s="24" t="s">
        <v>82</v>
      </c>
      <c r="AU164" s="24" t="s">
        <v>8</v>
      </c>
      <c r="AY164" s="24" t="s">
        <v>78</v>
      </c>
      <c r="BE164" s="126">
        <f>IF(N164="základní",J164,0)</f>
        <v>0</v>
      </c>
      <c r="BF164" s="126">
        <f>IF(N164="snížená",J164,0)</f>
        <v>0</v>
      </c>
      <c r="BG164" s="126">
        <f>IF(N164="zákl. přenesená",J164,0)</f>
        <v>0</v>
      </c>
      <c r="BH164" s="126">
        <f>IF(N164="sníž. přenesená",J164,0)</f>
        <v>0</v>
      </c>
      <c r="BI164" s="126">
        <f>IF(N164="nulová",J164,0)</f>
        <v>0</v>
      </c>
      <c r="BJ164" s="24" t="s">
        <v>81</v>
      </c>
      <c r="BK164" s="126">
        <f>ROUND(I164*H164,2)</f>
        <v>0</v>
      </c>
      <c r="BL164" s="24" t="s">
        <v>106</v>
      </c>
      <c r="BM164" s="24" t="s">
        <v>1252</v>
      </c>
    </row>
    <row r="165" spans="2:47" s="34" customFormat="1" ht="22.5" customHeight="1">
      <c r="B165" s="35"/>
      <c r="D165" s="127" t="s">
        <v>89</v>
      </c>
      <c r="F165" s="128" t="s">
        <v>555</v>
      </c>
      <c r="I165" s="16"/>
      <c r="L165" s="35"/>
      <c r="M165" s="129"/>
      <c r="N165" s="36"/>
      <c r="O165" s="36"/>
      <c r="P165" s="36"/>
      <c r="Q165" s="36"/>
      <c r="R165" s="36"/>
      <c r="S165" s="36"/>
      <c r="T165" s="130"/>
      <c r="AT165" s="24" t="s">
        <v>89</v>
      </c>
      <c r="AU165" s="24" t="s">
        <v>8</v>
      </c>
    </row>
    <row r="166" spans="2:51" s="132" customFormat="1" ht="22.5" customHeight="1">
      <c r="B166" s="131"/>
      <c r="D166" s="127" t="s">
        <v>91</v>
      </c>
      <c r="E166" s="133" t="s">
        <v>16</v>
      </c>
      <c r="F166" s="134" t="s">
        <v>260</v>
      </c>
      <c r="H166" s="133" t="s">
        <v>16</v>
      </c>
      <c r="I166" s="21"/>
      <c r="L166" s="131"/>
      <c r="M166" s="135"/>
      <c r="N166" s="136"/>
      <c r="O166" s="136"/>
      <c r="P166" s="136"/>
      <c r="Q166" s="136"/>
      <c r="R166" s="136"/>
      <c r="S166" s="136"/>
      <c r="T166" s="137"/>
      <c r="AT166" s="133" t="s">
        <v>91</v>
      </c>
      <c r="AU166" s="133" t="s">
        <v>8</v>
      </c>
      <c r="AV166" s="132" t="s">
        <v>81</v>
      </c>
      <c r="AW166" s="132" t="s">
        <v>93</v>
      </c>
      <c r="AX166" s="132" t="s">
        <v>77</v>
      </c>
      <c r="AY166" s="133" t="s">
        <v>78</v>
      </c>
    </row>
    <row r="167" spans="2:51" s="139" customFormat="1" ht="22.5" customHeight="1">
      <c r="B167" s="138"/>
      <c r="D167" s="127" t="s">
        <v>91</v>
      </c>
      <c r="E167" s="147" t="s">
        <v>16</v>
      </c>
      <c r="F167" s="158" t="s">
        <v>128</v>
      </c>
      <c r="H167" s="159">
        <v>8</v>
      </c>
      <c r="I167" s="20"/>
      <c r="L167" s="138"/>
      <c r="M167" s="144"/>
      <c r="N167" s="145"/>
      <c r="O167" s="145"/>
      <c r="P167" s="145"/>
      <c r="Q167" s="145"/>
      <c r="R167" s="145"/>
      <c r="S167" s="145"/>
      <c r="T167" s="146"/>
      <c r="AT167" s="147" t="s">
        <v>91</v>
      </c>
      <c r="AU167" s="147" t="s">
        <v>8</v>
      </c>
      <c r="AV167" s="139" t="s">
        <v>8</v>
      </c>
      <c r="AW167" s="139" t="s">
        <v>93</v>
      </c>
      <c r="AX167" s="139" t="s">
        <v>81</v>
      </c>
      <c r="AY167" s="147" t="s">
        <v>78</v>
      </c>
    </row>
    <row r="168" spans="2:63" s="103" customFormat="1" ht="29.25" customHeight="1">
      <c r="B168" s="102"/>
      <c r="D168" s="113" t="s">
        <v>74</v>
      </c>
      <c r="E168" s="114" t="s">
        <v>133</v>
      </c>
      <c r="F168" s="114" t="s">
        <v>1253</v>
      </c>
      <c r="I168" s="22"/>
      <c r="J168" s="115">
        <f>BK168</f>
        <v>0</v>
      </c>
      <c r="L168" s="102"/>
      <c r="M168" s="107"/>
      <c r="N168" s="108"/>
      <c r="O168" s="108"/>
      <c r="P168" s="109">
        <f>SUM(P169:P171)</f>
        <v>2.9927999999999995</v>
      </c>
      <c r="Q168" s="108"/>
      <c r="R168" s="109">
        <f>SUM(R169:R171)</f>
        <v>0.000172</v>
      </c>
      <c r="S168" s="108"/>
      <c r="T168" s="110">
        <f>SUM(T169:T171)</f>
        <v>0</v>
      </c>
      <c r="AR168" s="104" t="s">
        <v>81</v>
      </c>
      <c r="AT168" s="111" t="s">
        <v>74</v>
      </c>
      <c r="AU168" s="111" t="s">
        <v>81</v>
      </c>
      <c r="AY168" s="104" t="s">
        <v>78</v>
      </c>
      <c r="BK168" s="112">
        <f>SUM(BK169:BK171)</f>
        <v>0</v>
      </c>
    </row>
    <row r="169" spans="2:65" s="34" customFormat="1" ht="22.5" customHeight="1">
      <c r="B169" s="35"/>
      <c r="C169" s="116" t="s">
        <v>214</v>
      </c>
      <c r="D169" s="116" t="s">
        <v>82</v>
      </c>
      <c r="E169" s="117" t="s">
        <v>1254</v>
      </c>
      <c r="F169" s="118" t="s">
        <v>1255</v>
      </c>
      <c r="G169" s="119" t="s">
        <v>85</v>
      </c>
      <c r="H169" s="120">
        <v>17.2</v>
      </c>
      <c r="I169" s="5"/>
      <c r="J169" s="121">
        <f>ROUND(I169*H169,2)</f>
        <v>0</v>
      </c>
      <c r="K169" s="118" t="s">
        <v>86</v>
      </c>
      <c r="L169" s="35"/>
      <c r="M169" s="122" t="s">
        <v>16</v>
      </c>
      <c r="N169" s="123" t="s">
        <v>34</v>
      </c>
      <c r="O169" s="124">
        <v>0.174</v>
      </c>
      <c r="P169" s="124">
        <f>O169*H169</f>
        <v>2.9927999999999995</v>
      </c>
      <c r="Q169" s="124">
        <v>1E-05</v>
      </c>
      <c r="R169" s="124">
        <f>Q169*H169</f>
        <v>0.000172</v>
      </c>
      <c r="S169" s="124">
        <v>0</v>
      </c>
      <c r="T169" s="125">
        <f>S169*H169</f>
        <v>0</v>
      </c>
      <c r="AR169" s="24" t="s">
        <v>106</v>
      </c>
      <c r="AT169" s="24" t="s">
        <v>82</v>
      </c>
      <c r="AU169" s="24" t="s">
        <v>8</v>
      </c>
      <c r="AY169" s="24" t="s">
        <v>78</v>
      </c>
      <c r="BE169" s="126">
        <f>IF(N169="základní",J169,0)</f>
        <v>0</v>
      </c>
      <c r="BF169" s="126">
        <f>IF(N169="snížená",J169,0)</f>
        <v>0</v>
      </c>
      <c r="BG169" s="126">
        <f>IF(N169="zákl. přenesená",J169,0)</f>
        <v>0</v>
      </c>
      <c r="BH169" s="126">
        <f>IF(N169="sníž. přenesená",J169,0)</f>
        <v>0</v>
      </c>
      <c r="BI169" s="126">
        <f>IF(N169="nulová",J169,0)</f>
        <v>0</v>
      </c>
      <c r="BJ169" s="24" t="s">
        <v>81</v>
      </c>
      <c r="BK169" s="126">
        <f>ROUND(I169*H169,2)</f>
        <v>0</v>
      </c>
      <c r="BL169" s="24" t="s">
        <v>106</v>
      </c>
      <c r="BM169" s="24" t="s">
        <v>1256</v>
      </c>
    </row>
    <row r="170" spans="2:47" s="34" customFormat="1" ht="30" customHeight="1">
      <c r="B170" s="35"/>
      <c r="D170" s="127" t="s">
        <v>89</v>
      </c>
      <c r="F170" s="128" t="s">
        <v>1257</v>
      </c>
      <c r="I170" s="16"/>
      <c r="L170" s="35"/>
      <c r="M170" s="129"/>
      <c r="N170" s="36"/>
      <c r="O170" s="36"/>
      <c r="P170" s="36"/>
      <c r="Q170" s="36"/>
      <c r="R170" s="36"/>
      <c r="S170" s="36"/>
      <c r="T170" s="130"/>
      <c r="AT170" s="24" t="s">
        <v>89</v>
      </c>
      <c r="AU170" s="24" t="s">
        <v>8</v>
      </c>
    </row>
    <row r="171" spans="2:51" s="139" customFormat="1" ht="22.5" customHeight="1">
      <c r="B171" s="138"/>
      <c r="D171" s="127" t="s">
        <v>91</v>
      </c>
      <c r="E171" s="147" t="s">
        <v>16</v>
      </c>
      <c r="F171" s="158" t="s">
        <v>1258</v>
      </c>
      <c r="H171" s="159">
        <v>17.2</v>
      </c>
      <c r="I171" s="20"/>
      <c r="L171" s="138"/>
      <c r="M171" s="144"/>
      <c r="N171" s="145"/>
      <c r="O171" s="145"/>
      <c r="P171" s="145"/>
      <c r="Q171" s="145"/>
      <c r="R171" s="145"/>
      <c r="S171" s="145"/>
      <c r="T171" s="146"/>
      <c r="AT171" s="147" t="s">
        <v>91</v>
      </c>
      <c r="AU171" s="147" t="s">
        <v>8</v>
      </c>
      <c r="AV171" s="139" t="s">
        <v>8</v>
      </c>
      <c r="AW171" s="139" t="s">
        <v>93</v>
      </c>
      <c r="AX171" s="139" t="s">
        <v>81</v>
      </c>
      <c r="AY171" s="147" t="s">
        <v>78</v>
      </c>
    </row>
    <row r="172" spans="2:63" s="103" customFormat="1" ht="29.25" customHeight="1">
      <c r="B172" s="102"/>
      <c r="D172" s="113" t="s">
        <v>74</v>
      </c>
      <c r="E172" s="114" t="s">
        <v>1259</v>
      </c>
      <c r="F172" s="114" t="s">
        <v>1260</v>
      </c>
      <c r="I172" s="22"/>
      <c r="J172" s="115">
        <f>BK172</f>
        <v>0</v>
      </c>
      <c r="L172" s="102"/>
      <c r="M172" s="107"/>
      <c r="N172" s="108"/>
      <c r="O172" s="108"/>
      <c r="P172" s="109">
        <f>SUM(P173:P181)</f>
        <v>3.7079239999999993</v>
      </c>
      <c r="Q172" s="108"/>
      <c r="R172" s="109">
        <f>SUM(R173:R181)</f>
        <v>0</v>
      </c>
      <c r="S172" s="108"/>
      <c r="T172" s="110">
        <f>SUM(T173:T181)</f>
        <v>0</v>
      </c>
      <c r="AR172" s="104" t="s">
        <v>81</v>
      </c>
      <c r="AT172" s="111" t="s">
        <v>74</v>
      </c>
      <c r="AU172" s="111" t="s">
        <v>81</v>
      </c>
      <c r="AY172" s="104" t="s">
        <v>78</v>
      </c>
      <c r="BK172" s="112">
        <f>SUM(BK173:BK181)</f>
        <v>0</v>
      </c>
    </row>
    <row r="173" spans="2:65" s="34" customFormat="1" ht="22.5" customHeight="1">
      <c r="B173" s="35"/>
      <c r="C173" s="116" t="s">
        <v>219</v>
      </c>
      <c r="D173" s="116" t="s">
        <v>82</v>
      </c>
      <c r="E173" s="117" t="s">
        <v>1261</v>
      </c>
      <c r="F173" s="118" t="s">
        <v>1262</v>
      </c>
      <c r="G173" s="119" t="s">
        <v>141</v>
      </c>
      <c r="H173" s="120">
        <v>3.586</v>
      </c>
      <c r="I173" s="5"/>
      <c r="J173" s="121">
        <f>ROUND(I173*H173,2)</f>
        <v>0</v>
      </c>
      <c r="K173" s="118" t="s">
        <v>86</v>
      </c>
      <c r="L173" s="35"/>
      <c r="M173" s="122" t="s">
        <v>16</v>
      </c>
      <c r="N173" s="123" t="s">
        <v>34</v>
      </c>
      <c r="O173" s="124">
        <v>0.835</v>
      </c>
      <c r="P173" s="124">
        <f>O173*H173</f>
        <v>2.9943099999999996</v>
      </c>
      <c r="Q173" s="124">
        <v>0</v>
      </c>
      <c r="R173" s="124">
        <f>Q173*H173</f>
        <v>0</v>
      </c>
      <c r="S173" s="124">
        <v>0</v>
      </c>
      <c r="T173" s="125">
        <f>S173*H173</f>
        <v>0</v>
      </c>
      <c r="AR173" s="24" t="s">
        <v>106</v>
      </c>
      <c r="AT173" s="24" t="s">
        <v>82</v>
      </c>
      <c r="AU173" s="24" t="s">
        <v>8</v>
      </c>
      <c r="AY173" s="24" t="s">
        <v>78</v>
      </c>
      <c r="BE173" s="126">
        <f>IF(N173="základní",J173,0)</f>
        <v>0</v>
      </c>
      <c r="BF173" s="126">
        <f>IF(N173="snížená",J173,0)</f>
        <v>0</v>
      </c>
      <c r="BG173" s="126">
        <f>IF(N173="zákl. přenesená",J173,0)</f>
        <v>0</v>
      </c>
      <c r="BH173" s="126">
        <f>IF(N173="sníž. přenesená",J173,0)</f>
        <v>0</v>
      </c>
      <c r="BI173" s="126">
        <f>IF(N173="nulová",J173,0)</f>
        <v>0</v>
      </c>
      <c r="BJ173" s="24" t="s">
        <v>81</v>
      </c>
      <c r="BK173" s="126">
        <f>ROUND(I173*H173,2)</f>
        <v>0</v>
      </c>
      <c r="BL173" s="24" t="s">
        <v>106</v>
      </c>
      <c r="BM173" s="24" t="s">
        <v>1263</v>
      </c>
    </row>
    <row r="174" spans="2:47" s="34" customFormat="1" ht="30" customHeight="1">
      <c r="B174" s="35"/>
      <c r="D174" s="140" t="s">
        <v>89</v>
      </c>
      <c r="F174" s="157" t="s">
        <v>1264</v>
      </c>
      <c r="I174" s="16"/>
      <c r="L174" s="35"/>
      <c r="M174" s="129"/>
      <c r="N174" s="36"/>
      <c r="O174" s="36"/>
      <c r="P174" s="36"/>
      <c r="Q174" s="36"/>
      <c r="R174" s="36"/>
      <c r="S174" s="36"/>
      <c r="T174" s="130"/>
      <c r="AT174" s="24" t="s">
        <v>89</v>
      </c>
      <c r="AU174" s="24" t="s">
        <v>8</v>
      </c>
    </row>
    <row r="175" spans="2:65" s="34" customFormat="1" ht="22.5" customHeight="1">
      <c r="B175" s="35"/>
      <c r="C175" s="116" t="s">
        <v>224</v>
      </c>
      <c r="D175" s="116" t="s">
        <v>82</v>
      </c>
      <c r="E175" s="117" t="s">
        <v>1265</v>
      </c>
      <c r="F175" s="118" t="s">
        <v>1266</v>
      </c>
      <c r="G175" s="119" t="s">
        <v>141</v>
      </c>
      <c r="H175" s="120">
        <v>35.86</v>
      </c>
      <c r="I175" s="5"/>
      <c r="J175" s="121">
        <f>ROUND(I175*H175,2)</f>
        <v>0</v>
      </c>
      <c r="K175" s="118" t="s">
        <v>86</v>
      </c>
      <c r="L175" s="35"/>
      <c r="M175" s="122" t="s">
        <v>16</v>
      </c>
      <c r="N175" s="123" t="s">
        <v>34</v>
      </c>
      <c r="O175" s="124">
        <v>0.004</v>
      </c>
      <c r="P175" s="124">
        <f>O175*H175</f>
        <v>0.14344</v>
      </c>
      <c r="Q175" s="124">
        <v>0</v>
      </c>
      <c r="R175" s="124">
        <f>Q175*H175</f>
        <v>0</v>
      </c>
      <c r="S175" s="124">
        <v>0</v>
      </c>
      <c r="T175" s="125">
        <f>S175*H175</f>
        <v>0</v>
      </c>
      <c r="AR175" s="24" t="s">
        <v>106</v>
      </c>
      <c r="AT175" s="24" t="s">
        <v>82</v>
      </c>
      <c r="AU175" s="24" t="s">
        <v>8</v>
      </c>
      <c r="AY175" s="24" t="s">
        <v>78</v>
      </c>
      <c r="BE175" s="126">
        <f>IF(N175="základní",J175,0)</f>
        <v>0</v>
      </c>
      <c r="BF175" s="126">
        <f>IF(N175="snížená",J175,0)</f>
        <v>0</v>
      </c>
      <c r="BG175" s="126">
        <f>IF(N175="zákl. přenesená",J175,0)</f>
        <v>0</v>
      </c>
      <c r="BH175" s="126">
        <f>IF(N175="sníž. přenesená",J175,0)</f>
        <v>0</v>
      </c>
      <c r="BI175" s="126">
        <f>IF(N175="nulová",J175,0)</f>
        <v>0</v>
      </c>
      <c r="BJ175" s="24" t="s">
        <v>81</v>
      </c>
      <c r="BK175" s="126">
        <f>ROUND(I175*H175,2)</f>
        <v>0</v>
      </c>
      <c r="BL175" s="24" t="s">
        <v>106</v>
      </c>
      <c r="BM175" s="24" t="s">
        <v>1267</v>
      </c>
    </row>
    <row r="176" spans="2:47" s="34" customFormat="1" ht="30" customHeight="1">
      <c r="B176" s="35"/>
      <c r="D176" s="127" t="s">
        <v>89</v>
      </c>
      <c r="F176" s="128" t="s">
        <v>1268</v>
      </c>
      <c r="I176" s="16"/>
      <c r="L176" s="35"/>
      <c r="M176" s="129"/>
      <c r="N176" s="36"/>
      <c r="O176" s="36"/>
      <c r="P176" s="36"/>
      <c r="Q176" s="36"/>
      <c r="R176" s="36"/>
      <c r="S176" s="36"/>
      <c r="T176" s="130"/>
      <c r="AT176" s="24" t="s">
        <v>89</v>
      </c>
      <c r="AU176" s="24" t="s">
        <v>8</v>
      </c>
    </row>
    <row r="177" spans="2:51" s="139" customFormat="1" ht="22.5" customHeight="1">
      <c r="B177" s="138"/>
      <c r="D177" s="140" t="s">
        <v>91</v>
      </c>
      <c r="F177" s="142" t="s">
        <v>1269</v>
      </c>
      <c r="H177" s="143">
        <v>35.86</v>
      </c>
      <c r="I177" s="20"/>
      <c r="L177" s="138"/>
      <c r="M177" s="144"/>
      <c r="N177" s="145"/>
      <c r="O177" s="145"/>
      <c r="P177" s="145"/>
      <c r="Q177" s="145"/>
      <c r="R177" s="145"/>
      <c r="S177" s="145"/>
      <c r="T177" s="146"/>
      <c r="AT177" s="147" t="s">
        <v>91</v>
      </c>
      <c r="AU177" s="147" t="s">
        <v>8</v>
      </c>
      <c r="AV177" s="139" t="s">
        <v>8</v>
      </c>
      <c r="AW177" s="139" t="s">
        <v>11</v>
      </c>
      <c r="AX177" s="139" t="s">
        <v>81</v>
      </c>
      <c r="AY177" s="147" t="s">
        <v>78</v>
      </c>
    </row>
    <row r="178" spans="2:65" s="34" customFormat="1" ht="22.5" customHeight="1">
      <c r="B178" s="35"/>
      <c r="C178" s="116" t="s">
        <v>229</v>
      </c>
      <c r="D178" s="116" t="s">
        <v>82</v>
      </c>
      <c r="E178" s="117" t="s">
        <v>1270</v>
      </c>
      <c r="F178" s="118" t="s">
        <v>1271</v>
      </c>
      <c r="G178" s="119" t="s">
        <v>141</v>
      </c>
      <c r="H178" s="120">
        <v>3.586</v>
      </c>
      <c r="I178" s="5"/>
      <c r="J178" s="121">
        <f>ROUND(I178*H178,2)</f>
        <v>0</v>
      </c>
      <c r="K178" s="118" t="s">
        <v>86</v>
      </c>
      <c r="L178" s="35"/>
      <c r="M178" s="122" t="s">
        <v>16</v>
      </c>
      <c r="N178" s="123" t="s">
        <v>34</v>
      </c>
      <c r="O178" s="124">
        <v>0.159</v>
      </c>
      <c r="P178" s="124">
        <f>O178*H178</f>
        <v>0.570174</v>
      </c>
      <c r="Q178" s="124">
        <v>0</v>
      </c>
      <c r="R178" s="124">
        <f>Q178*H178</f>
        <v>0</v>
      </c>
      <c r="S178" s="124">
        <v>0</v>
      </c>
      <c r="T178" s="125">
        <f>S178*H178</f>
        <v>0</v>
      </c>
      <c r="AR178" s="24" t="s">
        <v>106</v>
      </c>
      <c r="AT178" s="24" t="s">
        <v>82</v>
      </c>
      <c r="AU178" s="24" t="s">
        <v>8</v>
      </c>
      <c r="AY178" s="24" t="s">
        <v>78</v>
      </c>
      <c r="BE178" s="126">
        <f>IF(N178="základní",J178,0)</f>
        <v>0</v>
      </c>
      <c r="BF178" s="126">
        <f>IF(N178="snížená",J178,0)</f>
        <v>0</v>
      </c>
      <c r="BG178" s="126">
        <f>IF(N178="zákl. přenesená",J178,0)</f>
        <v>0</v>
      </c>
      <c r="BH178" s="126">
        <f>IF(N178="sníž. přenesená",J178,0)</f>
        <v>0</v>
      </c>
      <c r="BI178" s="126">
        <f>IF(N178="nulová",J178,0)</f>
        <v>0</v>
      </c>
      <c r="BJ178" s="24" t="s">
        <v>81</v>
      </c>
      <c r="BK178" s="126">
        <f>ROUND(I178*H178,2)</f>
        <v>0</v>
      </c>
      <c r="BL178" s="24" t="s">
        <v>106</v>
      </c>
      <c r="BM178" s="24" t="s">
        <v>1272</v>
      </c>
    </row>
    <row r="179" spans="2:47" s="34" customFormat="1" ht="22.5" customHeight="1">
      <c r="B179" s="35"/>
      <c r="D179" s="140" t="s">
        <v>89</v>
      </c>
      <c r="F179" s="157" t="s">
        <v>1273</v>
      </c>
      <c r="I179" s="16"/>
      <c r="L179" s="35"/>
      <c r="M179" s="129"/>
      <c r="N179" s="36"/>
      <c r="O179" s="36"/>
      <c r="P179" s="36"/>
      <c r="Q179" s="36"/>
      <c r="R179" s="36"/>
      <c r="S179" s="36"/>
      <c r="T179" s="130"/>
      <c r="AT179" s="24" t="s">
        <v>89</v>
      </c>
      <c r="AU179" s="24" t="s">
        <v>8</v>
      </c>
    </row>
    <row r="180" spans="2:65" s="34" customFormat="1" ht="22.5" customHeight="1">
      <c r="B180" s="35"/>
      <c r="C180" s="116" t="s">
        <v>234</v>
      </c>
      <c r="D180" s="116" t="s">
        <v>82</v>
      </c>
      <c r="E180" s="117" t="s">
        <v>1274</v>
      </c>
      <c r="F180" s="118" t="s">
        <v>1275</v>
      </c>
      <c r="G180" s="119" t="s">
        <v>141</v>
      </c>
      <c r="H180" s="120">
        <v>3.586</v>
      </c>
      <c r="I180" s="5"/>
      <c r="J180" s="121">
        <f>ROUND(I180*H180,2)</f>
        <v>0</v>
      </c>
      <c r="K180" s="118" t="s">
        <v>86</v>
      </c>
      <c r="L180" s="35"/>
      <c r="M180" s="122" t="s">
        <v>16</v>
      </c>
      <c r="N180" s="123" t="s">
        <v>34</v>
      </c>
      <c r="O180" s="124">
        <v>0</v>
      </c>
      <c r="P180" s="124">
        <f>O180*H180</f>
        <v>0</v>
      </c>
      <c r="Q180" s="124">
        <v>0</v>
      </c>
      <c r="R180" s="124">
        <f>Q180*H180</f>
        <v>0</v>
      </c>
      <c r="S180" s="124">
        <v>0</v>
      </c>
      <c r="T180" s="125">
        <f>S180*H180</f>
        <v>0</v>
      </c>
      <c r="AR180" s="24" t="s">
        <v>106</v>
      </c>
      <c r="AT180" s="24" t="s">
        <v>82</v>
      </c>
      <c r="AU180" s="24" t="s">
        <v>8</v>
      </c>
      <c r="AY180" s="24" t="s">
        <v>78</v>
      </c>
      <c r="BE180" s="126">
        <f>IF(N180="základní",J180,0)</f>
        <v>0</v>
      </c>
      <c r="BF180" s="126">
        <f>IF(N180="snížená",J180,0)</f>
        <v>0</v>
      </c>
      <c r="BG180" s="126">
        <f>IF(N180="zákl. přenesená",J180,0)</f>
        <v>0</v>
      </c>
      <c r="BH180" s="126">
        <f>IF(N180="sníž. přenesená",J180,0)</f>
        <v>0</v>
      </c>
      <c r="BI180" s="126">
        <f>IF(N180="nulová",J180,0)</f>
        <v>0</v>
      </c>
      <c r="BJ180" s="24" t="s">
        <v>81</v>
      </c>
      <c r="BK180" s="126">
        <f>ROUND(I180*H180,2)</f>
        <v>0</v>
      </c>
      <c r="BL180" s="24" t="s">
        <v>106</v>
      </c>
      <c r="BM180" s="24" t="s">
        <v>1276</v>
      </c>
    </row>
    <row r="181" spans="2:47" s="34" customFormat="1" ht="22.5" customHeight="1">
      <c r="B181" s="35"/>
      <c r="D181" s="127" t="s">
        <v>89</v>
      </c>
      <c r="F181" s="128" t="s">
        <v>1277</v>
      </c>
      <c r="I181" s="16"/>
      <c r="L181" s="35"/>
      <c r="M181" s="129"/>
      <c r="N181" s="36"/>
      <c r="O181" s="36"/>
      <c r="P181" s="36"/>
      <c r="Q181" s="36"/>
      <c r="R181" s="36"/>
      <c r="S181" s="36"/>
      <c r="T181" s="130"/>
      <c r="AT181" s="24" t="s">
        <v>89</v>
      </c>
      <c r="AU181" s="24" t="s">
        <v>8</v>
      </c>
    </row>
    <row r="182" spans="2:63" s="103" customFormat="1" ht="29.25" customHeight="1">
      <c r="B182" s="102"/>
      <c r="D182" s="113" t="s">
        <v>74</v>
      </c>
      <c r="E182" s="114" t="s">
        <v>556</v>
      </c>
      <c r="F182" s="114" t="s">
        <v>557</v>
      </c>
      <c r="I182" s="22"/>
      <c r="J182" s="115">
        <f>BK182</f>
        <v>0</v>
      </c>
      <c r="L182" s="102"/>
      <c r="M182" s="107"/>
      <c r="N182" s="108"/>
      <c r="O182" s="108"/>
      <c r="P182" s="109">
        <f>SUM(P183:P186)</f>
        <v>0.03702</v>
      </c>
      <c r="Q182" s="108"/>
      <c r="R182" s="109">
        <f>SUM(R183:R186)</f>
        <v>0</v>
      </c>
      <c r="S182" s="108"/>
      <c r="T182" s="110">
        <f>SUM(T183:T186)</f>
        <v>0</v>
      </c>
      <c r="AR182" s="104" t="s">
        <v>81</v>
      </c>
      <c r="AT182" s="111" t="s">
        <v>74</v>
      </c>
      <c r="AU182" s="111" t="s">
        <v>81</v>
      </c>
      <c r="AY182" s="104" t="s">
        <v>78</v>
      </c>
      <c r="BK182" s="112">
        <f>SUM(BK183:BK186)</f>
        <v>0</v>
      </c>
    </row>
    <row r="183" spans="2:65" s="34" customFormat="1" ht="22.5" customHeight="1">
      <c r="B183" s="35"/>
      <c r="C183" s="116" t="s">
        <v>239</v>
      </c>
      <c r="D183" s="116" t="s">
        <v>82</v>
      </c>
      <c r="E183" s="117" t="s">
        <v>558</v>
      </c>
      <c r="F183" s="118" t="s">
        <v>559</v>
      </c>
      <c r="G183" s="119" t="s">
        <v>141</v>
      </c>
      <c r="H183" s="120">
        <v>0.015</v>
      </c>
      <c r="I183" s="5"/>
      <c r="J183" s="121">
        <f>ROUND(I183*H183,2)</f>
        <v>0</v>
      </c>
      <c r="K183" s="118" t="s">
        <v>86</v>
      </c>
      <c r="L183" s="35"/>
      <c r="M183" s="122" t="s">
        <v>16</v>
      </c>
      <c r="N183" s="123" t="s">
        <v>34</v>
      </c>
      <c r="O183" s="124">
        <v>1.48</v>
      </c>
      <c r="P183" s="124">
        <f>O183*H183</f>
        <v>0.022199999999999998</v>
      </c>
      <c r="Q183" s="124">
        <v>0</v>
      </c>
      <c r="R183" s="124">
        <f>Q183*H183</f>
        <v>0</v>
      </c>
      <c r="S183" s="124">
        <v>0</v>
      </c>
      <c r="T183" s="125">
        <f>S183*H183</f>
        <v>0</v>
      </c>
      <c r="AR183" s="24" t="s">
        <v>106</v>
      </c>
      <c r="AT183" s="24" t="s">
        <v>82</v>
      </c>
      <c r="AU183" s="24" t="s">
        <v>8</v>
      </c>
      <c r="AY183" s="24" t="s">
        <v>78</v>
      </c>
      <c r="BE183" s="126">
        <f>IF(N183="základní",J183,0)</f>
        <v>0</v>
      </c>
      <c r="BF183" s="126">
        <f>IF(N183="snížená",J183,0)</f>
        <v>0</v>
      </c>
      <c r="BG183" s="126">
        <f>IF(N183="zákl. přenesená",J183,0)</f>
        <v>0</v>
      </c>
      <c r="BH183" s="126">
        <f>IF(N183="sníž. přenesená",J183,0)</f>
        <v>0</v>
      </c>
      <c r="BI183" s="126">
        <f>IF(N183="nulová",J183,0)</f>
        <v>0</v>
      </c>
      <c r="BJ183" s="24" t="s">
        <v>81</v>
      </c>
      <c r="BK183" s="126">
        <f>ROUND(I183*H183,2)</f>
        <v>0</v>
      </c>
      <c r="BL183" s="24" t="s">
        <v>106</v>
      </c>
      <c r="BM183" s="24" t="s">
        <v>1278</v>
      </c>
    </row>
    <row r="184" spans="2:47" s="34" customFormat="1" ht="30" customHeight="1">
      <c r="B184" s="35"/>
      <c r="D184" s="140" t="s">
        <v>89</v>
      </c>
      <c r="F184" s="157" t="s">
        <v>561</v>
      </c>
      <c r="I184" s="16"/>
      <c r="L184" s="35"/>
      <c r="M184" s="129"/>
      <c r="N184" s="36"/>
      <c r="O184" s="36"/>
      <c r="P184" s="36"/>
      <c r="Q184" s="36"/>
      <c r="R184" s="36"/>
      <c r="S184" s="36"/>
      <c r="T184" s="130"/>
      <c r="AT184" s="24" t="s">
        <v>89</v>
      </c>
      <c r="AU184" s="24" t="s">
        <v>8</v>
      </c>
    </row>
    <row r="185" spans="2:65" s="34" customFormat="1" ht="31.5" customHeight="1">
      <c r="B185" s="35"/>
      <c r="C185" s="116" t="s">
        <v>244</v>
      </c>
      <c r="D185" s="116" t="s">
        <v>82</v>
      </c>
      <c r="E185" s="117" t="s">
        <v>562</v>
      </c>
      <c r="F185" s="118" t="s">
        <v>563</v>
      </c>
      <c r="G185" s="119" t="s">
        <v>141</v>
      </c>
      <c r="H185" s="120">
        <v>0.015</v>
      </c>
      <c r="I185" s="5"/>
      <c r="J185" s="121">
        <f>ROUND(I185*H185,2)</f>
        <v>0</v>
      </c>
      <c r="K185" s="118" t="s">
        <v>86</v>
      </c>
      <c r="L185" s="35"/>
      <c r="M185" s="122" t="s">
        <v>16</v>
      </c>
      <c r="N185" s="123" t="s">
        <v>34</v>
      </c>
      <c r="O185" s="124">
        <v>0.988</v>
      </c>
      <c r="P185" s="124">
        <f>O185*H185</f>
        <v>0.01482</v>
      </c>
      <c r="Q185" s="124">
        <v>0</v>
      </c>
      <c r="R185" s="124">
        <f>Q185*H185</f>
        <v>0</v>
      </c>
      <c r="S185" s="124">
        <v>0</v>
      </c>
      <c r="T185" s="125">
        <f>S185*H185</f>
        <v>0</v>
      </c>
      <c r="AR185" s="24" t="s">
        <v>106</v>
      </c>
      <c r="AT185" s="24" t="s">
        <v>82</v>
      </c>
      <c r="AU185" s="24" t="s">
        <v>8</v>
      </c>
      <c r="AY185" s="24" t="s">
        <v>78</v>
      </c>
      <c r="BE185" s="126">
        <f>IF(N185="základní",J185,0)</f>
        <v>0</v>
      </c>
      <c r="BF185" s="126">
        <f>IF(N185="snížená",J185,0)</f>
        <v>0</v>
      </c>
      <c r="BG185" s="126">
        <f>IF(N185="zákl. přenesená",J185,0)</f>
        <v>0</v>
      </c>
      <c r="BH185" s="126">
        <f>IF(N185="sníž. přenesená",J185,0)</f>
        <v>0</v>
      </c>
      <c r="BI185" s="126">
        <f>IF(N185="nulová",J185,0)</f>
        <v>0</v>
      </c>
      <c r="BJ185" s="24" t="s">
        <v>81</v>
      </c>
      <c r="BK185" s="126">
        <f>ROUND(I185*H185,2)</f>
        <v>0</v>
      </c>
      <c r="BL185" s="24" t="s">
        <v>106</v>
      </c>
      <c r="BM185" s="24" t="s">
        <v>1279</v>
      </c>
    </row>
    <row r="186" spans="2:47" s="34" customFormat="1" ht="30" customHeight="1">
      <c r="B186" s="35"/>
      <c r="D186" s="127" t="s">
        <v>89</v>
      </c>
      <c r="F186" s="128" t="s">
        <v>565</v>
      </c>
      <c r="I186" s="16"/>
      <c r="L186" s="35"/>
      <c r="M186" s="129"/>
      <c r="N186" s="36"/>
      <c r="O186" s="36"/>
      <c r="P186" s="36"/>
      <c r="Q186" s="36"/>
      <c r="R186" s="36"/>
      <c r="S186" s="36"/>
      <c r="T186" s="130"/>
      <c r="AT186" s="24" t="s">
        <v>89</v>
      </c>
      <c r="AU186" s="24" t="s">
        <v>8</v>
      </c>
    </row>
    <row r="187" spans="2:63" s="103" customFormat="1" ht="36.75" customHeight="1">
      <c r="B187" s="102"/>
      <c r="D187" s="104" t="s">
        <v>74</v>
      </c>
      <c r="E187" s="105" t="s">
        <v>75</v>
      </c>
      <c r="F187" s="105" t="s">
        <v>76</v>
      </c>
      <c r="I187" s="22"/>
      <c r="J187" s="106">
        <f>BK187</f>
        <v>0</v>
      </c>
      <c r="L187" s="102"/>
      <c r="M187" s="107"/>
      <c r="N187" s="108"/>
      <c r="O187" s="108"/>
      <c r="P187" s="109">
        <f>P188</f>
        <v>0.46900000000000003</v>
      </c>
      <c r="Q187" s="108"/>
      <c r="R187" s="109">
        <f>R188</f>
        <v>0.00588</v>
      </c>
      <c r="S187" s="108"/>
      <c r="T187" s="110">
        <f>T188</f>
        <v>0</v>
      </c>
      <c r="AR187" s="104" t="s">
        <v>8</v>
      </c>
      <c r="AT187" s="111" t="s">
        <v>74</v>
      </c>
      <c r="AU187" s="111" t="s">
        <v>77</v>
      </c>
      <c r="AY187" s="104" t="s">
        <v>78</v>
      </c>
      <c r="BK187" s="112">
        <f>BK188</f>
        <v>0</v>
      </c>
    </row>
    <row r="188" spans="2:63" s="103" customFormat="1" ht="19.5" customHeight="1">
      <c r="B188" s="102"/>
      <c r="D188" s="113" t="s">
        <v>74</v>
      </c>
      <c r="E188" s="114" t="s">
        <v>566</v>
      </c>
      <c r="F188" s="114" t="s">
        <v>567</v>
      </c>
      <c r="I188" s="22"/>
      <c r="J188" s="115">
        <f>BK188</f>
        <v>0</v>
      </c>
      <c r="L188" s="102"/>
      <c r="M188" s="107"/>
      <c r="N188" s="108"/>
      <c r="O188" s="108"/>
      <c r="P188" s="109">
        <f>SUM(P189:P194)</f>
        <v>0.46900000000000003</v>
      </c>
      <c r="Q188" s="108"/>
      <c r="R188" s="109">
        <f>SUM(R189:R194)</f>
        <v>0.00588</v>
      </c>
      <c r="S188" s="108"/>
      <c r="T188" s="110">
        <f>SUM(T189:T194)</f>
        <v>0</v>
      </c>
      <c r="AR188" s="104" t="s">
        <v>8</v>
      </c>
      <c r="AT188" s="111" t="s">
        <v>74</v>
      </c>
      <c r="AU188" s="111" t="s">
        <v>81</v>
      </c>
      <c r="AY188" s="104" t="s">
        <v>78</v>
      </c>
      <c r="BK188" s="112">
        <f>SUM(BK189:BK194)</f>
        <v>0</v>
      </c>
    </row>
    <row r="189" spans="2:65" s="34" customFormat="1" ht="31.5" customHeight="1">
      <c r="B189" s="35"/>
      <c r="C189" s="116" t="s">
        <v>251</v>
      </c>
      <c r="D189" s="116" t="s">
        <v>82</v>
      </c>
      <c r="E189" s="117" t="s">
        <v>1280</v>
      </c>
      <c r="F189" s="118" t="s">
        <v>1281</v>
      </c>
      <c r="G189" s="119" t="s">
        <v>160</v>
      </c>
      <c r="H189" s="120">
        <v>1</v>
      </c>
      <c r="I189" s="5"/>
      <c r="J189" s="121">
        <f>ROUND(I189*H189,2)</f>
        <v>0</v>
      </c>
      <c r="K189" s="118" t="s">
        <v>86</v>
      </c>
      <c r="L189" s="35"/>
      <c r="M189" s="122" t="s">
        <v>16</v>
      </c>
      <c r="N189" s="123" t="s">
        <v>34</v>
      </c>
      <c r="O189" s="124">
        <v>0.269</v>
      </c>
      <c r="P189" s="124">
        <f>O189*H189</f>
        <v>0.269</v>
      </c>
      <c r="Q189" s="124">
        <v>0.00088</v>
      </c>
      <c r="R189" s="124">
        <f>Q189*H189</f>
        <v>0.00088</v>
      </c>
      <c r="S189" s="124">
        <v>0</v>
      </c>
      <c r="T189" s="125">
        <f>S189*H189</f>
        <v>0</v>
      </c>
      <c r="AR189" s="24" t="s">
        <v>87</v>
      </c>
      <c r="AT189" s="24" t="s">
        <v>82</v>
      </c>
      <c r="AU189" s="24" t="s">
        <v>8</v>
      </c>
      <c r="AY189" s="24" t="s">
        <v>78</v>
      </c>
      <c r="BE189" s="126">
        <f>IF(N189="základní",J189,0)</f>
        <v>0</v>
      </c>
      <c r="BF189" s="126">
        <f>IF(N189="snížená",J189,0)</f>
        <v>0</v>
      </c>
      <c r="BG189" s="126">
        <f>IF(N189="zákl. přenesená",J189,0)</f>
        <v>0</v>
      </c>
      <c r="BH189" s="126">
        <f>IF(N189="sníž. přenesená",J189,0)</f>
        <v>0</v>
      </c>
      <c r="BI189" s="126">
        <f>IF(N189="nulová",J189,0)</f>
        <v>0</v>
      </c>
      <c r="BJ189" s="24" t="s">
        <v>81</v>
      </c>
      <c r="BK189" s="126">
        <f>ROUND(I189*H189,2)</f>
        <v>0</v>
      </c>
      <c r="BL189" s="24" t="s">
        <v>87</v>
      </c>
      <c r="BM189" s="24" t="s">
        <v>1282</v>
      </c>
    </row>
    <row r="190" spans="2:47" s="34" customFormat="1" ht="30" customHeight="1">
      <c r="B190" s="35"/>
      <c r="D190" s="127" t="s">
        <v>89</v>
      </c>
      <c r="F190" s="128" t="s">
        <v>1283</v>
      </c>
      <c r="I190" s="16"/>
      <c r="L190" s="35"/>
      <c r="M190" s="129"/>
      <c r="N190" s="36"/>
      <c r="O190" s="36"/>
      <c r="P190" s="36"/>
      <c r="Q190" s="36"/>
      <c r="R190" s="36"/>
      <c r="S190" s="36"/>
      <c r="T190" s="130"/>
      <c r="AT190" s="24" t="s">
        <v>89</v>
      </c>
      <c r="AU190" s="24" t="s">
        <v>8</v>
      </c>
    </row>
    <row r="191" spans="2:51" s="139" customFormat="1" ht="22.5" customHeight="1">
      <c r="B191" s="138"/>
      <c r="D191" s="140" t="s">
        <v>91</v>
      </c>
      <c r="E191" s="141" t="s">
        <v>16</v>
      </c>
      <c r="F191" s="142" t="s">
        <v>81</v>
      </c>
      <c r="H191" s="143">
        <v>1</v>
      </c>
      <c r="I191" s="20"/>
      <c r="L191" s="138"/>
      <c r="M191" s="144"/>
      <c r="N191" s="145"/>
      <c r="O191" s="145"/>
      <c r="P191" s="145"/>
      <c r="Q191" s="145"/>
      <c r="R191" s="145"/>
      <c r="S191" s="145"/>
      <c r="T191" s="146"/>
      <c r="AT191" s="147" t="s">
        <v>91</v>
      </c>
      <c r="AU191" s="147" t="s">
        <v>8</v>
      </c>
      <c r="AV191" s="139" t="s">
        <v>8</v>
      </c>
      <c r="AW191" s="139" t="s">
        <v>93</v>
      </c>
      <c r="AX191" s="139" t="s">
        <v>81</v>
      </c>
      <c r="AY191" s="147" t="s">
        <v>78</v>
      </c>
    </row>
    <row r="192" spans="2:65" s="34" customFormat="1" ht="22.5" customHeight="1">
      <c r="B192" s="35"/>
      <c r="C192" s="116" t="s">
        <v>98</v>
      </c>
      <c r="D192" s="116" t="s">
        <v>82</v>
      </c>
      <c r="E192" s="117" t="s">
        <v>1284</v>
      </c>
      <c r="F192" s="118" t="s">
        <v>1285</v>
      </c>
      <c r="G192" s="119" t="s">
        <v>160</v>
      </c>
      <c r="H192" s="120">
        <v>1</v>
      </c>
      <c r="I192" s="5"/>
      <c r="J192" s="121">
        <f>ROUND(I192*H192,2)</f>
        <v>0</v>
      </c>
      <c r="K192" s="118" t="s">
        <v>86</v>
      </c>
      <c r="L192" s="35"/>
      <c r="M192" s="122" t="s">
        <v>16</v>
      </c>
      <c r="N192" s="123" t="s">
        <v>34</v>
      </c>
      <c r="O192" s="124">
        <v>0.2</v>
      </c>
      <c r="P192" s="124">
        <f>O192*H192</f>
        <v>0.2</v>
      </c>
      <c r="Q192" s="124">
        <v>0.005</v>
      </c>
      <c r="R192" s="124">
        <f>Q192*H192</f>
        <v>0.005</v>
      </c>
      <c r="S192" s="124">
        <v>0</v>
      </c>
      <c r="T192" s="125">
        <f>S192*H192</f>
        <v>0</v>
      </c>
      <c r="AR192" s="24" t="s">
        <v>87</v>
      </c>
      <c r="AT192" s="24" t="s">
        <v>82</v>
      </c>
      <c r="AU192" s="24" t="s">
        <v>8</v>
      </c>
      <c r="AY192" s="24" t="s">
        <v>78</v>
      </c>
      <c r="BE192" s="126">
        <f>IF(N192="základní",J192,0)</f>
        <v>0</v>
      </c>
      <c r="BF192" s="126">
        <f>IF(N192="snížená",J192,0)</f>
        <v>0</v>
      </c>
      <c r="BG192" s="126">
        <f>IF(N192="zákl. přenesená",J192,0)</f>
        <v>0</v>
      </c>
      <c r="BH192" s="126">
        <f>IF(N192="sníž. přenesená",J192,0)</f>
        <v>0</v>
      </c>
      <c r="BI192" s="126">
        <f>IF(N192="nulová",J192,0)</f>
        <v>0</v>
      </c>
      <c r="BJ192" s="24" t="s">
        <v>81</v>
      </c>
      <c r="BK192" s="126">
        <f>ROUND(I192*H192,2)</f>
        <v>0</v>
      </c>
      <c r="BL192" s="24" t="s">
        <v>87</v>
      </c>
      <c r="BM192" s="24" t="s">
        <v>1286</v>
      </c>
    </row>
    <row r="193" spans="2:47" s="34" customFormat="1" ht="30" customHeight="1">
      <c r="B193" s="35"/>
      <c r="D193" s="127" t="s">
        <v>89</v>
      </c>
      <c r="F193" s="128" t="s">
        <v>1287</v>
      </c>
      <c r="I193" s="16"/>
      <c r="L193" s="35"/>
      <c r="M193" s="129"/>
      <c r="N193" s="36"/>
      <c r="O193" s="36"/>
      <c r="P193" s="36"/>
      <c r="Q193" s="36"/>
      <c r="R193" s="36"/>
      <c r="S193" s="36"/>
      <c r="T193" s="130"/>
      <c r="AT193" s="24" t="s">
        <v>89</v>
      </c>
      <c r="AU193" s="24" t="s">
        <v>8</v>
      </c>
    </row>
    <row r="194" spans="2:51" s="139" customFormat="1" ht="22.5" customHeight="1">
      <c r="B194" s="138"/>
      <c r="D194" s="127" t="s">
        <v>91</v>
      </c>
      <c r="E194" s="147" t="s">
        <v>16</v>
      </c>
      <c r="F194" s="158" t="s">
        <v>81</v>
      </c>
      <c r="H194" s="159">
        <v>1</v>
      </c>
      <c r="I194" s="20"/>
      <c r="L194" s="138"/>
      <c r="M194" s="144"/>
      <c r="N194" s="145"/>
      <c r="O194" s="145"/>
      <c r="P194" s="145"/>
      <c r="Q194" s="145"/>
      <c r="R194" s="145"/>
      <c r="S194" s="145"/>
      <c r="T194" s="146"/>
      <c r="AT194" s="147" t="s">
        <v>91</v>
      </c>
      <c r="AU194" s="147" t="s">
        <v>8</v>
      </c>
      <c r="AV194" s="139" t="s">
        <v>8</v>
      </c>
      <c r="AW194" s="139" t="s">
        <v>93</v>
      </c>
      <c r="AX194" s="139" t="s">
        <v>81</v>
      </c>
      <c r="AY194" s="147" t="s">
        <v>78</v>
      </c>
    </row>
    <row r="195" spans="2:63" s="103" customFormat="1" ht="36.75" customHeight="1">
      <c r="B195" s="102"/>
      <c r="D195" s="104" t="s">
        <v>74</v>
      </c>
      <c r="E195" s="105" t="s">
        <v>462</v>
      </c>
      <c r="F195" s="105" t="s">
        <v>463</v>
      </c>
      <c r="I195" s="22"/>
      <c r="J195" s="106">
        <f>BK195</f>
        <v>0</v>
      </c>
      <c r="L195" s="102"/>
      <c r="M195" s="107"/>
      <c r="N195" s="108"/>
      <c r="O195" s="108"/>
      <c r="P195" s="109" t="e">
        <f>#REF!+P196+P201</f>
        <v>#REF!</v>
      </c>
      <c r="Q195" s="108"/>
      <c r="R195" s="109" t="e">
        <f>#REF!+R196+R201</f>
        <v>#REF!</v>
      </c>
      <c r="S195" s="108"/>
      <c r="T195" s="110" t="e">
        <f>#REF!+T196+T201</f>
        <v>#REF!</v>
      </c>
      <c r="AR195" s="104" t="s">
        <v>111</v>
      </c>
      <c r="AT195" s="111" t="s">
        <v>74</v>
      </c>
      <c r="AU195" s="111" t="s">
        <v>77</v>
      </c>
      <c r="AY195" s="104" t="s">
        <v>78</v>
      </c>
      <c r="BK195" s="112">
        <f>BK196+BK201</f>
        <v>0</v>
      </c>
    </row>
    <row r="196" spans="2:63" s="103" customFormat="1" ht="29.25" customHeight="1">
      <c r="B196" s="102"/>
      <c r="D196" s="113" t="s">
        <v>74</v>
      </c>
      <c r="E196" s="114" t="s">
        <v>1288</v>
      </c>
      <c r="F196" s="114" t="s">
        <v>1289</v>
      </c>
      <c r="I196" s="22"/>
      <c r="J196" s="115">
        <f>BK196</f>
        <v>0</v>
      </c>
      <c r="L196" s="102"/>
      <c r="M196" s="107"/>
      <c r="N196" s="108"/>
      <c r="O196" s="108"/>
      <c r="P196" s="109">
        <f>SUM(P197:P200)</f>
        <v>0</v>
      </c>
      <c r="Q196" s="108"/>
      <c r="R196" s="109">
        <f>SUM(R197:R200)</f>
        <v>0</v>
      </c>
      <c r="S196" s="108"/>
      <c r="T196" s="110">
        <f>SUM(T197:T200)</f>
        <v>0</v>
      </c>
      <c r="AR196" s="104" t="s">
        <v>111</v>
      </c>
      <c r="AT196" s="111" t="s">
        <v>74</v>
      </c>
      <c r="AU196" s="111" t="s">
        <v>81</v>
      </c>
      <c r="AY196" s="104" t="s">
        <v>78</v>
      </c>
      <c r="BK196" s="112">
        <f>SUM(BK197:BK200)</f>
        <v>0</v>
      </c>
    </row>
    <row r="197" spans="2:65" s="34" customFormat="1" ht="22.5" customHeight="1">
      <c r="B197" s="35"/>
      <c r="C197" s="116" t="s">
        <v>279</v>
      </c>
      <c r="D197" s="116" t="s">
        <v>82</v>
      </c>
      <c r="E197" s="117" t="s">
        <v>1290</v>
      </c>
      <c r="F197" s="118" t="s">
        <v>1291</v>
      </c>
      <c r="G197" s="119" t="s">
        <v>167</v>
      </c>
      <c r="H197" s="120">
        <v>1</v>
      </c>
      <c r="I197" s="5"/>
      <c r="J197" s="121">
        <f>ROUND(I197*H197,2)</f>
        <v>0</v>
      </c>
      <c r="K197" s="118" t="s">
        <v>86</v>
      </c>
      <c r="L197" s="35"/>
      <c r="M197" s="122" t="s">
        <v>16</v>
      </c>
      <c r="N197" s="123" t="s">
        <v>34</v>
      </c>
      <c r="O197" s="124">
        <v>0</v>
      </c>
      <c r="P197" s="124">
        <f>O197*H197</f>
        <v>0</v>
      </c>
      <c r="Q197" s="124">
        <v>0</v>
      </c>
      <c r="R197" s="124">
        <f>Q197*H197</f>
        <v>0</v>
      </c>
      <c r="S197" s="124">
        <v>0</v>
      </c>
      <c r="T197" s="125">
        <f>S197*H197</f>
        <v>0</v>
      </c>
      <c r="AR197" s="24" t="s">
        <v>464</v>
      </c>
      <c r="AT197" s="24" t="s">
        <v>82</v>
      </c>
      <c r="AU197" s="24" t="s">
        <v>8</v>
      </c>
      <c r="AY197" s="24" t="s">
        <v>78</v>
      </c>
      <c r="BE197" s="126">
        <f>IF(N197="základní",J197,0)</f>
        <v>0</v>
      </c>
      <c r="BF197" s="126">
        <f>IF(N197="snížená",J197,0)</f>
        <v>0</v>
      </c>
      <c r="BG197" s="126">
        <f>IF(N197="zákl. přenesená",J197,0)</f>
        <v>0</v>
      </c>
      <c r="BH197" s="126">
        <f>IF(N197="sníž. přenesená",J197,0)</f>
        <v>0</v>
      </c>
      <c r="BI197" s="126">
        <f>IF(N197="nulová",J197,0)</f>
        <v>0</v>
      </c>
      <c r="BJ197" s="24" t="s">
        <v>81</v>
      </c>
      <c r="BK197" s="126">
        <f>ROUND(I197*H197,2)</f>
        <v>0</v>
      </c>
      <c r="BL197" s="24" t="s">
        <v>464</v>
      </c>
      <c r="BM197" s="24" t="s">
        <v>1292</v>
      </c>
    </row>
    <row r="198" spans="2:47" s="34" customFormat="1" ht="22.5" customHeight="1">
      <c r="B198" s="35"/>
      <c r="D198" s="140" t="s">
        <v>89</v>
      </c>
      <c r="F198" s="157" t="s">
        <v>1293</v>
      </c>
      <c r="I198" s="16"/>
      <c r="L198" s="35"/>
      <c r="M198" s="129"/>
      <c r="N198" s="36"/>
      <c r="O198" s="36"/>
      <c r="P198" s="36"/>
      <c r="Q198" s="36"/>
      <c r="R198" s="36"/>
      <c r="S198" s="36"/>
      <c r="T198" s="130"/>
      <c r="AT198" s="24" t="s">
        <v>89</v>
      </c>
      <c r="AU198" s="24" t="s">
        <v>8</v>
      </c>
    </row>
    <row r="199" spans="2:65" s="34" customFormat="1" ht="22.5" customHeight="1">
      <c r="B199" s="35"/>
      <c r="C199" s="116" t="s">
        <v>285</v>
      </c>
      <c r="D199" s="116" t="s">
        <v>82</v>
      </c>
      <c r="E199" s="117" t="s">
        <v>1294</v>
      </c>
      <c r="F199" s="118" t="s">
        <v>1295</v>
      </c>
      <c r="G199" s="119" t="s">
        <v>167</v>
      </c>
      <c r="H199" s="120">
        <v>1</v>
      </c>
      <c r="I199" s="5"/>
      <c r="J199" s="121">
        <f>ROUND(I199*H199,2)</f>
        <v>0</v>
      </c>
      <c r="K199" s="118" t="s">
        <v>86</v>
      </c>
      <c r="L199" s="35"/>
      <c r="M199" s="122" t="s">
        <v>16</v>
      </c>
      <c r="N199" s="123" t="s">
        <v>34</v>
      </c>
      <c r="O199" s="124">
        <v>0</v>
      </c>
      <c r="P199" s="124">
        <f>O199*H199</f>
        <v>0</v>
      </c>
      <c r="Q199" s="124">
        <v>0</v>
      </c>
      <c r="R199" s="124">
        <f>Q199*H199</f>
        <v>0</v>
      </c>
      <c r="S199" s="124">
        <v>0</v>
      </c>
      <c r="T199" s="125">
        <f>S199*H199</f>
        <v>0</v>
      </c>
      <c r="AR199" s="24" t="s">
        <v>464</v>
      </c>
      <c r="AT199" s="24" t="s">
        <v>82</v>
      </c>
      <c r="AU199" s="24" t="s">
        <v>8</v>
      </c>
      <c r="AY199" s="24" t="s">
        <v>78</v>
      </c>
      <c r="BE199" s="126">
        <f>IF(N199="základní",J199,0)</f>
        <v>0</v>
      </c>
      <c r="BF199" s="126">
        <f>IF(N199="snížená",J199,0)</f>
        <v>0</v>
      </c>
      <c r="BG199" s="126">
        <f>IF(N199="zákl. přenesená",J199,0)</f>
        <v>0</v>
      </c>
      <c r="BH199" s="126">
        <f>IF(N199="sníž. přenesená",J199,0)</f>
        <v>0</v>
      </c>
      <c r="BI199" s="126">
        <f>IF(N199="nulová",J199,0)</f>
        <v>0</v>
      </c>
      <c r="BJ199" s="24" t="s">
        <v>81</v>
      </c>
      <c r="BK199" s="126">
        <f>ROUND(I199*H199,2)</f>
        <v>0</v>
      </c>
      <c r="BL199" s="24" t="s">
        <v>464</v>
      </c>
      <c r="BM199" s="24" t="s">
        <v>1296</v>
      </c>
    </row>
    <row r="200" spans="2:47" s="34" customFormat="1" ht="22.5" customHeight="1">
      <c r="B200" s="35"/>
      <c r="D200" s="127" t="s">
        <v>89</v>
      </c>
      <c r="F200" s="128" t="s">
        <v>1297</v>
      </c>
      <c r="I200" s="16"/>
      <c r="L200" s="35"/>
      <c r="M200" s="129"/>
      <c r="N200" s="36"/>
      <c r="O200" s="36"/>
      <c r="P200" s="36"/>
      <c r="Q200" s="36"/>
      <c r="R200" s="36"/>
      <c r="S200" s="36"/>
      <c r="T200" s="130"/>
      <c r="AT200" s="24" t="s">
        <v>89</v>
      </c>
      <c r="AU200" s="24" t="s">
        <v>8</v>
      </c>
    </row>
    <row r="201" spans="2:63" s="103" customFormat="1" ht="29.25" customHeight="1">
      <c r="B201" s="102"/>
      <c r="D201" s="113" t="s">
        <v>74</v>
      </c>
      <c r="E201" s="114" t="s">
        <v>465</v>
      </c>
      <c r="F201" s="114" t="s">
        <v>466</v>
      </c>
      <c r="I201" s="22"/>
      <c r="J201" s="115">
        <f>BK201</f>
        <v>0</v>
      </c>
      <c r="L201" s="102"/>
      <c r="M201" s="107"/>
      <c r="N201" s="108"/>
      <c r="O201" s="108"/>
      <c r="P201" s="109">
        <f>SUM(P202:P204)</f>
        <v>0</v>
      </c>
      <c r="Q201" s="108"/>
      <c r="R201" s="109">
        <f>SUM(R202:R204)</f>
        <v>0</v>
      </c>
      <c r="S201" s="108"/>
      <c r="T201" s="110">
        <f>SUM(T202:T204)</f>
        <v>0</v>
      </c>
      <c r="AR201" s="104" t="s">
        <v>111</v>
      </c>
      <c r="AT201" s="111" t="s">
        <v>74</v>
      </c>
      <c r="AU201" s="111" t="s">
        <v>81</v>
      </c>
      <c r="AY201" s="104" t="s">
        <v>78</v>
      </c>
      <c r="BK201" s="112">
        <f>SUM(BK202:BK204)</f>
        <v>0</v>
      </c>
    </row>
    <row r="202" spans="2:65" s="34" customFormat="1" ht="22.5" customHeight="1">
      <c r="B202" s="35"/>
      <c r="C202" s="116" t="s">
        <v>291</v>
      </c>
      <c r="D202" s="116" t="s">
        <v>82</v>
      </c>
      <c r="E202" s="117" t="s">
        <v>467</v>
      </c>
      <c r="F202" s="118" t="s">
        <v>640</v>
      </c>
      <c r="G202" s="119" t="s">
        <v>167</v>
      </c>
      <c r="H202" s="120">
        <v>1</v>
      </c>
      <c r="I202" s="5"/>
      <c r="J202" s="121">
        <f>ROUND(I202*H202,2)</f>
        <v>0</v>
      </c>
      <c r="K202" s="118" t="s">
        <v>86</v>
      </c>
      <c r="L202" s="35"/>
      <c r="M202" s="122" t="s">
        <v>16</v>
      </c>
      <c r="N202" s="123" t="s">
        <v>34</v>
      </c>
      <c r="O202" s="124">
        <v>0</v>
      </c>
      <c r="P202" s="124">
        <f>O202*H202</f>
        <v>0</v>
      </c>
      <c r="Q202" s="124">
        <v>0</v>
      </c>
      <c r="R202" s="124">
        <f>Q202*H202</f>
        <v>0</v>
      </c>
      <c r="S202" s="124">
        <v>0</v>
      </c>
      <c r="T202" s="125">
        <f>S202*H202</f>
        <v>0</v>
      </c>
      <c r="AR202" s="24" t="s">
        <v>464</v>
      </c>
      <c r="AT202" s="24" t="s">
        <v>82</v>
      </c>
      <c r="AU202" s="24" t="s">
        <v>8</v>
      </c>
      <c r="AY202" s="24" t="s">
        <v>78</v>
      </c>
      <c r="BE202" s="126">
        <f>IF(N202="základní",J202,0)</f>
        <v>0</v>
      </c>
      <c r="BF202" s="126">
        <f>IF(N202="snížená",J202,0)</f>
        <v>0</v>
      </c>
      <c r="BG202" s="126">
        <f>IF(N202="zákl. přenesená",J202,0)</f>
        <v>0</v>
      </c>
      <c r="BH202" s="126">
        <f>IF(N202="sníž. přenesená",J202,0)</f>
        <v>0</v>
      </c>
      <c r="BI202" s="126">
        <f>IF(N202="nulová",J202,0)</f>
        <v>0</v>
      </c>
      <c r="BJ202" s="24" t="s">
        <v>81</v>
      </c>
      <c r="BK202" s="126">
        <f>ROUND(I202*H202,2)</f>
        <v>0</v>
      </c>
      <c r="BL202" s="24" t="s">
        <v>464</v>
      </c>
      <c r="BM202" s="24" t="s">
        <v>1298</v>
      </c>
    </row>
    <row r="203" spans="2:47" s="34" customFormat="1" ht="22.5" customHeight="1">
      <c r="B203" s="35"/>
      <c r="D203" s="127" t="s">
        <v>89</v>
      </c>
      <c r="F203" s="128" t="s">
        <v>642</v>
      </c>
      <c r="L203" s="35"/>
      <c r="M203" s="129"/>
      <c r="N203" s="36"/>
      <c r="O203" s="36"/>
      <c r="P203" s="36"/>
      <c r="Q203" s="36"/>
      <c r="R203" s="36"/>
      <c r="S203" s="36"/>
      <c r="T203" s="130"/>
      <c r="AT203" s="24" t="s">
        <v>89</v>
      </c>
      <c r="AU203" s="24" t="s">
        <v>8</v>
      </c>
    </row>
    <row r="204" spans="2:47" s="34" customFormat="1" ht="78" customHeight="1">
      <c r="B204" s="35"/>
      <c r="D204" s="127" t="s">
        <v>460</v>
      </c>
      <c r="F204" s="162" t="s">
        <v>643</v>
      </c>
      <c r="L204" s="35"/>
      <c r="M204" s="163"/>
      <c r="N204" s="164"/>
      <c r="O204" s="164"/>
      <c r="P204" s="164"/>
      <c r="Q204" s="164"/>
      <c r="R204" s="164"/>
      <c r="S204" s="164"/>
      <c r="T204" s="165"/>
      <c r="AT204" s="24" t="s">
        <v>460</v>
      </c>
      <c r="AU204" s="24" t="s">
        <v>8</v>
      </c>
    </row>
    <row r="205" spans="2:12" s="34" customFormat="1" ht="6.75" customHeight="1">
      <c r="B205" s="59"/>
      <c r="C205" s="60"/>
      <c r="D205" s="60"/>
      <c r="E205" s="60"/>
      <c r="F205" s="60"/>
      <c r="G205" s="60"/>
      <c r="H205" s="60"/>
      <c r="I205" s="60"/>
      <c r="J205" s="60"/>
      <c r="K205" s="60"/>
      <c r="L205" s="35"/>
    </row>
    <row r="206" ht="13.5">
      <c r="AT206" s="166"/>
    </row>
  </sheetData>
  <sheetProtection password="990B" sheet="1"/>
  <autoFilter ref="C88:K88"/>
  <mergeCells count="9">
    <mergeCell ref="E47:H47"/>
    <mergeCell ref="E79:H79"/>
    <mergeCell ref="E81:H81"/>
    <mergeCell ref="G1:H1"/>
    <mergeCell ref="L2:V2"/>
    <mergeCell ref="E7:H7"/>
    <mergeCell ref="E9:H9"/>
    <mergeCell ref="E24:H24"/>
    <mergeCell ref="E45:H45"/>
  </mergeCells>
  <hyperlinks>
    <hyperlink ref="F1:G1" location="C2" tooltip="Krycí list soupisu" display="1) Krycí list soupisu"/>
    <hyperlink ref="G1:H1" location="C54" tooltip="Rekapitulace" display="2) Rekapitulace"/>
    <hyperlink ref="J1" location="C89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2016-11-10T11:50:30Z</dcterms:created>
  <dcterms:modified xsi:type="dcterms:W3CDTF">2016-11-24T14:54:58Z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